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0" windowWidth="28800" windowHeight="11700" tabRatio="843" activeTab="4"/>
  </bookViews>
  <sheets>
    <sheet name="Приложение 1" sheetId="42" r:id="rId1"/>
    <sheet name="Приложение 2" sheetId="3" r:id="rId2"/>
    <sheet name="Приложение 3" sheetId="5" r:id="rId3"/>
    <sheet name="Приложение 4" sheetId="7" r:id="rId4"/>
    <sheet name="Приложение 5" sheetId="48" r:id="rId5"/>
    <sheet name="Приложение 6" sheetId="17" r:id="rId6"/>
    <sheet name="Приложение 7" sheetId="49" r:id="rId7"/>
    <sheet name="Приложение 8" sheetId="46" r:id="rId8"/>
  </sheets>
  <definedNames>
    <definedName name="_xlnm._FilterDatabase" localSheetId="1" hidden="1">'Приложение 2'!$9:$235</definedName>
    <definedName name="_xlnm._FilterDatabase" localSheetId="2" hidden="1">'Приложение 3'!$A$7:$I$183</definedName>
    <definedName name="_xlnm._FilterDatabase" localSheetId="3" hidden="1">'Приложение 4'!$A$11:$D$11</definedName>
    <definedName name="_xlnm._FilterDatabase" localSheetId="4" hidden="1">'Приложение 5'!$A$9:$N$235</definedName>
  </definedNames>
  <calcPr calcId="14562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1" i="5" l="1"/>
  <c r="K61" i="3"/>
  <c r="M61" i="48" l="1"/>
  <c r="I38" i="5"/>
  <c r="E10" i="42"/>
  <c r="C10" i="42"/>
  <c r="E42" i="42" l="1"/>
  <c r="C17" i="49" l="1"/>
  <c r="D31" i="42" l="1"/>
  <c r="E30" i="42"/>
  <c r="C30" i="42"/>
  <c r="D30" i="42" s="1"/>
  <c r="B16" i="46" l="1"/>
  <c r="C26" i="17" l="1"/>
  <c r="C21" i="17"/>
  <c r="N233" i="48" l="1"/>
  <c r="N232" i="48" s="1"/>
  <c r="N231" i="48" s="1"/>
  <c r="N230" i="48" s="1"/>
  <c r="N229" i="48" s="1"/>
  <c r="N228" i="48" s="1"/>
  <c r="N226" i="48"/>
  <c r="N225" i="48" s="1"/>
  <c r="N223" i="48"/>
  <c r="N220" i="48" s="1"/>
  <c r="N221" i="48"/>
  <c r="N214" i="48"/>
  <c r="N213" i="48" s="1"/>
  <c r="N212" i="48" s="1"/>
  <c r="N210" i="48"/>
  <c r="N209" i="48" s="1"/>
  <c r="N208" i="48" s="1"/>
  <c r="N207" i="48" s="1"/>
  <c r="N206" i="48" s="1"/>
  <c r="N204" i="48"/>
  <c r="N203" i="48" s="1"/>
  <c r="N202" i="48" s="1"/>
  <c r="N201" i="48" s="1"/>
  <c r="N199" i="48"/>
  <c r="N198" i="48" s="1"/>
  <c r="N197" i="48" s="1"/>
  <c r="N195" i="48"/>
  <c r="N194" i="48" s="1"/>
  <c r="N193" i="48" s="1"/>
  <c r="N192" i="48" s="1"/>
  <c r="N190" i="48"/>
  <c r="N189" i="48" s="1"/>
  <c r="N187" i="48"/>
  <c r="N186" i="48" s="1"/>
  <c r="N184" i="48"/>
  <c r="N183" i="48" s="1"/>
  <c r="N181" i="48"/>
  <c r="N180" i="48" s="1"/>
  <c r="N174" i="48"/>
  <c r="N173" i="48" s="1"/>
  <c r="N172" i="48" s="1"/>
  <c r="N171" i="48" s="1"/>
  <c r="N169" i="48"/>
  <c r="N168" i="48" s="1"/>
  <c r="N167" i="48" s="1"/>
  <c r="N166" i="48" s="1"/>
  <c r="N161" i="48"/>
  <c r="N160" i="48" s="1"/>
  <c r="N158" i="48"/>
  <c r="N157" i="48" s="1"/>
  <c r="N153" i="48"/>
  <c r="N152" i="48" s="1"/>
  <c r="N150" i="48"/>
  <c r="N149" i="48" s="1"/>
  <c r="N148" i="48" s="1"/>
  <c r="N147" i="48" s="1"/>
  <c r="N144" i="48"/>
  <c r="N143" i="48" s="1"/>
  <c r="N142" i="48" s="1"/>
  <c r="N141" i="48" s="1"/>
  <c r="N140" i="48" s="1"/>
  <c r="N138" i="48"/>
  <c r="N137" i="48" s="1"/>
  <c r="N136" i="48" s="1"/>
  <c r="N134" i="48"/>
  <c r="N133" i="48" s="1"/>
  <c r="N131" i="48"/>
  <c r="N130" i="48" s="1"/>
  <c r="N125" i="48"/>
  <c r="N124" i="48" s="1"/>
  <c r="N123" i="48" s="1"/>
  <c r="N122" i="48" s="1"/>
  <c r="N121" i="48" s="1"/>
  <c r="N119" i="48"/>
  <c r="N118" i="48" s="1"/>
  <c r="N116" i="48"/>
  <c r="N115" i="48" s="1"/>
  <c r="N112" i="48"/>
  <c r="N111" i="48" s="1"/>
  <c r="N109" i="48"/>
  <c r="N108" i="48" s="1"/>
  <c r="N102" i="48"/>
  <c r="N101" i="48" s="1"/>
  <c r="N99" i="48"/>
  <c r="N98" i="48" s="1"/>
  <c r="N92" i="48"/>
  <c r="N91" i="48" s="1"/>
  <c r="N90" i="48" s="1"/>
  <c r="N88" i="48"/>
  <c r="N87" i="48" s="1"/>
  <c r="N86" i="48" s="1"/>
  <c r="N85" i="48" s="1"/>
  <c r="N82" i="48"/>
  <c r="N81" i="48" s="1"/>
  <c r="N80" i="48" s="1"/>
  <c r="N79" i="48" s="1"/>
  <c r="N78" i="48" s="1"/>
  <c r="N77" i="48" s="1"/>
  <c r="N74" i="48"/>
  <c r="N73" i="48" s="1"/>
  <c r="N72" i="48" s="1"/>
  <c r="N71" i="48" s="1"/>
  <c r="N70" i="48" s="1"/>
  <c r="N68" i="48"/>
  <c r="N67" i="48" s="1"/>
  <c r="N66" i="48" s="1"/>
  <c r="N65" i="48" s="1"/>
  <c r="N64" i="48" s="1"/>
  <c r="N62" i="48"/>
  <c r="N60" i="48"/>
  <c r="N58" i="48"/>
  <c r="N54" i="48"/>
  <c r="N53" i="48" s="1"/>
  <c r="N52" i="48" s="1"/>
  <c r="N48" i="48"/>
  <c r="N47" i="48" s="1"/>
  <c r="N46" i="48" s="1"/>
  <c r="N45" i="48" s="1"/>
  <c r="N44" i="48" s="1"/>
  <c r="N42" i="48"/>
  <c r="N41" i="48" s="1"/>
  <c r="N40" i="48" s="1"/>
  <c r="N39" i="48" s="1"/>
  <c r="N38" i="48" s="1"/>
  <c r="N36" i="48"/>
  <c r="N35" i="48" s="1"/>
  <c r="N34" i="48" s="1"/>
  <c r="N33" i="48" s="1"/>
  <c r="N31" i="48"/>
  <c r="N30" i="48" s="1"/>
  <c r="N29" i="48" s="1"/>
  <c r="N28" i="48" s="1"/>
  <c r="N25" i="48"/>
  <c r="N23" i="48"/>
  <c r="N21" i="48"/>
  <c r="N15" i="48"/>
  <c r="N14" i="48" s="1"/>
  <c r="N13" i="48" s="1"/>
  <c r="N12" i="48" s="1"/>
  <c r="N11" i="48" s="1"/>
  <c r="K233" i="48"/>
  <c r="K232" i="48" s="1"/>
  <c r="K231" i="48" s="1"/>
  <c r="K230" i="48" s="1"/>
  <c r="K229" i="48" s="1"/>
  <c r="K228" i="48" s="1"/>
  <c r="K226" i="48"/>
  <c r="K225" i="48" s="1"/>
  <c r="K223" i="48"/>
  <c r="K221" i="48"/>
  <c r="K214" i="48"/>
  <c r="K213" i="48" s="1"/>
  <c r="K212" i="48" s="1"/>
  <c r="K210" i="48"/>
  <c r="K209" i="48" s="1"/>
  <c r="K208" i="48" s="1"/>
  <c r="K204" i="48"/>
  <c r="K203" i="48" s="1"/>
  <c r="K202" i="48" s="1"/>
  <c r="K201" i="48" s="1"/>
  <c r="K199" i="48"/>
  <c r="K198" i="48" s="1"/>
  <c r="K197" i="48" s="1"/>
  <c r="K195" i="48"/>
  <c r="K194" i="48" s="1"/>
  <c r="K193" i="48" s="1"/>
  <c r="K192" i="48" s="1"/>
  <c r="K190" i="48"/>
  <c r="K189" i="48" s="1"/>
  <c r="K187" i="48"/>
  <c r="K186" i="48" s="1"/>
  <c r="K184" i="48"/>
  <c r="K183" i="48" s="1"/>
  <c r="K181" i="48"/>
  <c r="K180" i="48" s="1"/>
  <c r="K174" i="48"/>
  <c r="K173" i="48" s="1"/>
  <c r="K172" i="48" s="1"/>
  <c r="K171" i="48" s="1"/>
  <c r="K169" i="48"/>
  <c r="K168" i="48" s="1"/>
  <c r="K167" i="48" s="1"/>
  <c r="K166" i="48" s="1"/>
  <c r="K161" i="48"/>
  <c r="K160" i="48" s="1"/>
  <c r="K158" i="48"/>
  <c r="K157" i="48" s="1"/>
  <c r="K153" i="48"/>
  <c r="K152" i="48" s="1"/>
  <c r="K150" i="48"/>
  <c r="K149" i="48" s="1"/>
  <c r="K148" i="48" s="1"/>
  <c r="K147" i="48" s="1"/>
  <c r="K144" i="48"/>
  <c r="K143" i="48" s="1"/>
  <c r="K142" i="48" s="1"/>
  <c r="K141" i="48" s="1"/>
  <c r="K140" i="48" s="1"/>
  <c r="K138" i="48"/>
  <c r="K137" i="48" s="1"/>
  <c r="K136" i="48" s="1"/>
  <c r="K134" i="48"/>
  <c r="K133" i="48" s="1"/>
  <c r="K131" i="48"/>
  <c r="K130" i="48" s="1"/>
  <c r="K125" i="48"/>
  <c r="K124" i="48" s="1"/>
  <c r="K123" i="48" s="1"/>
  <c r="K122" i="48" s="1"/>
  <c r="K121" i="48" s="1"/>
  <c r="K119" i="48"/>
  <c r="K118" i="48" s="1"/>
  <c r="K116" i="48"/>
  <c r="K115" i="48" s="1"/>
  <c r="K112" i="48"/>
  <c r="K111" i="48" s="1"/>
  <c r="K109" i="48"/>
  <c r="K108" i="48" s="1"/>
  <c r="K102" i="48"/>
  <c r="K101" i="48" s="1"/>
  <c r="K99" i="48"/>
  <c r="K98" i="48" s="1"/>
  <c r="K92" i="48"/>
  <c r="K91" i="48" s="1"/>
  <c r="K90" i="48" s="1"/>
  <c r="K88" i="48"/>
  <c r="K87" i="48" s="1"/>
  <c r="K86" i="48" s="1"/>
  <c r="K85" i="48" s="1"/>
  <c r="K82" i="48"/>
  <c r="K81" i="48" s="1"/>
  <c r="K80" i="48" s="1"/>
  <c r="K79" i="48" s="1"/>
  <c r="K78" i="48" s="1"/>
  <c r="K77" i="48" s="1"/>
  <c r="K74" i="48"/>
  <c r="K73" i="48" s="1"/>
  <c r="K72" i="48" s="1"/>
  <c r="K71" i="48" s="1"/>
  <c r="K70" i="48" s="1"/>
  <c r="K68" i="48"/>
  <c r="K67" i="48" s="1"/>
  <c r="K66" i="48" s="1"/>
  <c r="K65" i="48" s="1"/>
  <c r="K64" i="48" s="1"/>
  <c r="K62" i="48"/>
  <c r="K60" i="48"/>
  <c r="K58" i="48"/>
  <c r="K54" i="48"/>
  <c r="K53" i="48" s="1"/>
  <c r="K52" i="48" s="1"/>
  <c r="K48" i="48"/>
  <c r="K47" i="48" s="1"/>
  <c r="K46" i="48" s="1"/>
  <c r="K45" i="48" s="1"/>
  <c r="K44" i="48" s="1"/>
  <c r="K42" i="48"/>
  <c r="K41" i="48" s="1"/>
  <c r="K40" i="48" s="1"/>
  <c r="K39" i="48" s="1"/>
  <c r="K38" i="48" s="1"/>
  <c r="K36" i="48"/>
  <c r="K35" i="48" s="1"/>
  <c r="K34" i="48" s="1"/>
  <c r="K33" i="48" s="1"/>
  <c r="K31" i="48"/>
  <c r="K30" i="48" s="1"/>
  <c r="K29" i="48" s="1"/>
  <c r="K28" i="48" s="1"/>
  <c r="K25" i="48"/>
  <c r="K23" i="48"/>
  <c r="K21" i="48"/>
  <c r="K15" i="48"/>
  <c r="K14" i="48" s="1"/>
  <c r="K13" i="48" s="1"/>
  <c r="K12" i="48" s="1"/>
  <c r="K11" i="48" s="1"/>
  <c r="L234" i="48"/>
  <c r="M233" i="48"/>
  <c r="M232" i="48" s="1"/>
  <c r="J233" i="48"/>
  <c r="J232" i="48" s="1"/>
  <c r="J231" i="48" s="1"/>
  <c r="J230" i="48" s="1"/>
  <c r="J229" i="48" s="1"/>
  <c r="J228" i="48" s="1"/>
  <c r="L227" i="48"/>
  <c r="M226" i="48"/>
  <c r="J226" i="48"/>
  <c r="J225" i="48" s="1"/>
  <c r="L224" i="48"/>
  <c r="M223" i="48"/>
  <c r="J223" i="48"/>
  <c r="L222" i="48"/>
  <c r="J222" i="48"/>
  <c r="J221" i="48" s="1"/>
  <c r="M221" i="48"/>
  <c r="M215" i="48"/>
  <c r="J215" i="48"/>
  <c r="J214" i="48" s="1"/>
  <c r="J213" i="48" s="1"/>
  <c r="J212" i="48" s="1"/>
  <c r="J211" i="48"/>
  <c r="J210" i="48" s="1"/>
  <c r="J209" i="48" s="1"/>
  <c r="J208" i="48" s="1"/>
  <c r="M210" i="48"/>
  <c r="J205" i="48"/>
  <c r="M204" i="48"/>
  <c r="M203" i="48" s="1"/>
  <c r="L200" i="48"/>
  <c r="M199" i="48"/>
  <c r="J199" i="48"/>
  <c r="J198" i="48" s="1"/>
  <c r="J197" i="48" s="1"/>
  <c r="J196" i="48"/>
  <c r="M195" i="48"/>
  <c r="M194" i="48" s="1"/>
  <c r="J191" i="48"/>
  <c r="M190" i="48"/>
  <c r="M189" i="48" s="1"/>
  <c r="L188" i="48"/>
  <c r="M187" i="48"/>
  <c r="J187" i="48"/>
  <c r="J186" i="48" s="1"/>
  <c r="L185" i="48"/>
  <c r="M184" i="48"/>
  <c r="M183" i="48" s="1"/>
  <c r="J184" i="48"/>
  <c r="J183" i="48" s="1"/>
  <c r="L182" i="48"/>
  <c r="M181" i="48"/>
  <c r="J181" i="48"/>
  <c r="J180" i="48" s="1"/>
  <c r="M175" i="48"/>
  <c r="J175" i="48"/>
  <c r="J174" i="48" s="1"/>
  <c r="J173" i="48" s="1"/>
  <c r="J172" i="48" s="1"/>
  <c r="J171" i="48" s="1"/>
  <c r="L170" i="48"/>
  <c r="M169" i="48"/>
  <c r="J169" i="48"/>
  <c r="J168" i="48" s="1"/>
  <c r="J167" i="48" s="1"/>
  <c r="J166" i="48" s="1"/>
  <c r="L162" i="48"/>
  <c r="M161" i="48"/>
  <c r="J161" i="48"/>
  <c r="J160" i="48" s="1"/>
  <c r="L159" i="48"/>
  <c r="M158" i="48"/>
  <c r="M157" i="48" s="1"/>
  <c r="J158" i="48"/>
  <c r="J157" i="48" s="1"/>
  <c r="L154" i="48"/>
  <c r="M153" i="48"/>
  <c r="J153" i="48"/>
  <c r="J152" i="48" s="1"/>
  <c r="L151" i="48"/>
  <c r="M150" i="48"/>
  <c r="J150" i="48"/>
  <c r="J149" i="48" s="1"/>
  <c r="J148" i="48" s="1"/>
  <c r="J147" i="48" s="1"/>
  <c r="M145" i="48"/>
  <c r="J145" i="48"/>
  <c r="J144" i="48" s="1"/>
  <c r="J143" i="48" s="1"/>
  <c r="J142" i="48" s="1"/>
  <c r="J141" i="48" s="1"/>
  <c r="J140" i="48" s="1"/>
  <c r="M139" i="48"/>
  <c r="J139" i="48"/>
  <c r="J138" i="48" s="1"/>
  <c r="J137" i="48" s="1"/>
  <c r="J136" i="48" s="1"/>
  <c r="L135" i="48"/>
  <c r="M134" i="48"/>
  <c r="M133" i="48" s="1"/>
  <c r="J134" i="48"/>
  <c r="J133" i="48" s="1"/>
  <c r="L132" i="48"/>
  <c r="M131" i="48"/>
  <c r="J131" i="48"/>
  <c r="J130" i="48" s="1"/>
  <c r="L126" i="48"/>
  <c r="M125" i="48"/>
  <c r="M124" i="48" s="1"/>
  <c r="J125" i="48"/>
  <c r="J124" i="48" s="1"/>
  <c r="J123" i="48" s="1"/>
  <c r="J122" i="48" s="1"/>
  <c r="J121" i="48" s="1"/>
  <c r="L120" i="48"/>
  <c r="M119" i="48"/>
  <c r="M118" i="48" s="1"/>
  <c r="J119" i="48"/>
  <c r="J118" i="48" s="1"/>
  <c r="L117" i="48"/>
  <c r="M116" i="48"/>
  <c r="J116" i="48"/>
  <c r="J115" i="48" s="1"/>
  <c r="J114" i="48" s="1"/>
  <c r="L113" i="48"/>
  <c r="M112" i="48"/>
  <c r="J112" i="48"/>
  <c r="J111" i="48" s="1"/>
  <c r="M110" i="48"/>
  <c r="J110" i="48"/>
  <c r="J109" i="48" s="1"/>
  <c r="J108" i="48" s="1"/>
  <c r="M103" i="48"/>
  <c r="J103" i="48"/>
  <c r="J102" i="48" s="1"/>
  <c r="J101" i="48" s="1"/>
  <c r="M102" i="48"/>
  <c r="L100" i="48"/>
  <c r="M99" i="48"/>
  <c r="J99" i="48"/>
  <c r="J98" i="48" s="1"/>
  <c r="L93" i="48"/>
  <c r="M92" i="48"/>
  <c r="J92" i="48"/>
  <c r="J91" i="48" s="1"/>
  <c r="J90" i="48" s="1"/>
  <c r="L89" i="48"/>
  <c r="M88" i="48"/>
  <c r="J88" i="48"/>
  <c r="J87" i="48" s="1"/>
  <c r="J86" i="48"/>
  <c r="J85" i="48" s="1"/>
  <c r="L83" i="48"/>
  <c r="M82" i="48"/>
  <c r="M81" i="48" s="1"/>
  <c r="J82" i="48"/>
  <c r="J81" i="48" s="1"/>
  <c r="J80" i="48"/>
  <c r="J79" i="48" s="1"/>
  <c r="J78" i="48" s="1"/>
  <c r="J77" i="48" s="1"/>
  <c r="L75" i="48"/>
  <c r="M74" i="48"/>
  <c r="M73" i="48" s="1"/>
  <c r="J74" i="48"/>
  <c r="J73" i="48" s="1"/>
  <c r="J72" i="48" s="1"/>
  <c r="J71" i="48" s="1"/>
  <c r="J70" i="48" s="1"/>
  <c r="L69" i="48"/>
  <c r="M68" i="48"/>
  <c r="M67" i="48" s="1"/>
  <c r="J68" i="48"/>
  <c r="J67" i="48" s="1"/>
  <c r="J66" i="48" s="1"/>
  <c r="J65" i="48" s="1"/>
  <c r="J64" i="48" s="1"/>
  <c r="M63" i="48"/>
  <c r="J63" i="48"/>
  <c r="J62" i="48"/>
  <c r="M60" i="48"/>
  <c r="J61" i="48"/>
  <c r="L59" i="48"/>
  <c r="M58" i="48"/>
  <c r="J58" i="48"/>
  <c r="M54" i="48"/>
  <c r="M53" i="48" s="1"/>
  <c r="M52" i="48" s="1"/>
  <c r="J54" i="48"/>
  <c r="J53" i="48" s="1"/>
  <c r="J52" i="48" s="1"/>
  <c r="J49" i="48"/>
  <c r="L49" i="48" s="1"/>
  <c r="M48" i="48"/>
  <c r="L43" i="48"/>
  <c r="M42" i="48"/>
  <c r="J42" i="48"/>
  <c r="J41" i="48" s="1"/>
  <c r="J40" i="48" s="1"/>
  <c r="J39" i="48" s="1"/>
  <c r="J38" i="48" s="1"/>
  <c r="L37" i="48"/>
  <c r="M36" i="48"/>
  <c r="J36" i="48"/>
  <c r="J35" i="48" s="1"/>
  <c r="J34" i="48" s="1"/>
  <c r="J33" i="48" s="1"/>
  <c r="L32" i="48"/>
  <c r="M31" i="48"/>
  <c r="M30" i="48" s="1"/>
  <c r="J31" i="48"/>
  <c r="J30" i="48" s="1"/>
  <c r="J29" i="48" s="1"/>
  <c r="J28" i="48" s="1"/>
  <c r="L26" i="48"/>
  <c r="M25" i="48"/>
  <c r="J25" i="48"/>
  <c r="J24" i="48"/>
  <c r="L24" i="48" s="1"/>
  <c r="M23" i="48"/>
  <c r="J23" i="48"/>
  <c r="M22" i="48"/>
  <c r="L22" i="48" s="1"/>
  <c r="M21" i="48"/>
  <c r="J21" i="48"/>
  <c r="L16" i="48"/>
  <c r="M15" i="48"/>
  <c r="M14" i="48" s="1"/>
  <c r="M13" i="48" s="1"/>
  <c r="M12" i="48" s="1"/>
  <c r="M11" i="48" s="1"/>
  <c r="J15" i="48"/>
  <c r="J14" i="48" s="1"/>
  <c r="J13" i="48" s="1"/>
  <c r="J12" i="48" s="1"/>
  <c r="J11" i="48" s="1"/>
  <c r="D37" i="7"/>
  <c r="D35" i="7"/>
  <c r="D31" i="7"/>
  <c r="D25" i="7"/>
  <c r="D24" i="7"/>
  <c r="D21" i="7" s="1"/>
  <c r="D19" i="7"/>
  <c r="D12" i="7"/>
  <c r="H169" i="5"/>
  <c r="I168" i="5"/>
  <c r="I167" i="5" s="1"/>
  <c r="G168" i="5"/>
  <c r="G167" i="5" s="1"/>
  <c r="I91" i="5"/>
  <c r="H105" i="5"/>
  <c r="I104" i="5"/>
  <c r="I103" i="5" s="1"/>
  <c r="I102" i="5" s="1"/>
  <c r="G104" i="5"/>
  <c r="G103" i="5" s="1"/>
  <c r="G102" i="5" s="1"/>
  <c r="K199" i="3"/>
  <c r="K198" i="3" s="1"/>
  <c r="K197" i="3" s="1"/>
  <c r="J200" i="3"/>
  <c r="I199" i="3"/>
  <c r="H32" i="5"/>
  <c r="I31" i="5"/>
  <c r="I30" i="5" s="1"/>
  <c r="G31" i="5"/>
  <c r="I25" i="5"/>
  <c r="G181" i="5"/>
  <c r="G180" i="5" s="1"/>
  <c r="G178" i="5"/>
  <c r="G177" i="5" s="1"/>
  <c r="G174" i="5"/>
  <c r="G173" i="5" s="1"/>
  <c r="G171" i="5" s="1"/>
  <c r="G170" i="5" s="1"/>
  <c r="G166" i="5"/>
  <c r="G165" i="5" s="1"/>
  <c r="G164" i="5" s="1"/>
  <c r="G163" i="5" s="1"/>
  <c r="G161" i="5"/>
  <c r="G160" i="5" s="1"/>
  <c r="G159" i="5" s="1"/>
  <c r="G158" i="5" s="1"/>
  <c r="G156" i="5"/>
  <c r="G155" i="5" s="1"/>
  <c r="G153" i="5"/>
  <c r="G152" i="5" s="1"/>
  <c r="G148" i="5"/>
  <c r="G147" i="5" s="1"/>
  <c r="G146" i="5" s="1"/>
  <c r="G145" i="5" s="1"/>
  <c r="G143" i="5"/>
  <c r="G142" i="5" s="1"/>
  <c r="G141" i="5" s="1"/>
  <c r="G139" i="5"/>
  <c r="G138" i="5" s="1"/>
  <c r="G136" i="5"/>
  <c r="G135" i="5" s="1"/>
  <c r="G131" i="5"/>
  <c r="G130" i="5" s="1"/>
  <c r="G129" i="5" s="1"/>
  <c r="G128" i="5" s="1"/>
  <c r="G127" i="5"/>
  <c r="G126" i="5" s="1"/>
  <c r="G125" i="5" s="1"/>
  <c r="G123" i="5"/>
  <c r="G122" i="5" s="1"/>
  <c r="G119" i="5"/>
  <c r="G118" i="5" s="1"/>
  <c r="G117" i="5" s="1"/>
  <c r="G114" i="5"/>
  <c r="G113" i="5" s="1"/>
  <c r="G112" i="5" s="1"/>
  <c r="G111" i="5" s="1"/>
  <c r="G110" i="5"/>
  <c r="G109" i="5" s="1"/>
  <c r="G108" i="5" s="1"/>
  <c r="G107" i="5" s="1"/>
  <c r="G101" i="5"/>
  <c r="G100" i="5"/>
  <c r="G99" i="5" s="1"/>
  <c r="G98" i="5" s="1"/>
  <c r="G97" i="5" s="1"/>
  <c r="G95" i="5"/>
  <c r="G94" i="5" s="1"/>
  <c r="G93" i="5" s="1"/>
  <c r="G92" i="5" s="1"/>
  <c r="G91" i="5"/>
  <c r="G90" i="5" s="1"/>
  <c r="G89" i="5" s="1"/>
  <c r="G87" i="5"/>
  <c r="G86" i="5" s="1"/>
  <c r="G84" i="5"/>
  <c r="G83" i="5" s="1"/>
  <c r="G81" i="5"/>
  <c r="G80" i="5" s="1"/>
  <c r="G75" i="5"/>
  <c r="G74" i="5" s="1"/>
  <c r="G72" i="5"/>
  <c r="G68" i="5"/>
  <c r="G67" i="5" s="1"/>
  <c r="G66" i="5"/>
  <c r="G65" i="5" s="1"/>
  <c r="G64" i="5" s="1"/>
  <c r="G60" i="5"/>
  <c r="G59" i="5" s="1"/>
  <c r="G57" i="5"/>
  <c r="G56" i="5"/>
  <c r="G55" i="5" s="1"/>
  <c r="G54" i="5" s="1"/>
  <c r="G50" i="5"/>
  <c r="G49" i="5" s="1"/>
  <c r="G48" i="5" s="1"/>
  <c r="G46" i="5"/>
  <c r="G45" i="5" s="1"/>
  <c r="G44" i="5" s="1"/>
  <c r="G43" i="5"/>
  <c r="G42" i="5" s="1"/>
  <c r="G41" i="5" s="1"/>
  <c r="G40" i="5"/>
  <c r="G39" i="5" s="1"/>
  <c r="G38" i="5"/>
  <c r="G37" i="5"/>
  <c r="G35" i="5"/>
  <c r="G28" i="5"/>
  <c r="G27" i="5"/>
  <c r="G26" i="5" s="1"/>
  <c r="G24" i="5"/>
  <c r="G19" i="5"/>
  <c r="G18" i="5" s="1"/>
  <c r="G17" i="5" s="1"/>
  <c r="G16" i="5"/>
  <c r="G15" i="5" s="1"/>
  <c r="G14" i="5" s="1"/>
  <c r="G13" i="5" s="1"/>
  <c r="G12" i="5"/>
  <c r="G11" i="5" s="1"/>
  <c r="G10" i="5" s="1"/>
  <c r="G9" i="5" s="1"/>
  <c r="K22" i="3"/>
  <c r="K54" i="3"/>
  <c r="K53" i="3" s="1"/>
  <c r="K52" i="3" s="1"/>
  <c r="I54" i="3"/>
  <c r="I53" i="3" s="1"/>
  <c r="I52" i="3" s="1"/>
  <c r="K195" i="3"/>
  <c r="K153" i="3"/>
  <c r="K152" i="3" s="1"/>
  <c r="J154" i="3"/>
  <c r="I153" i="3"/>
  <c r="I152" i="3" s="1"/>
  <c r="D39" i="7" l="1"/>
  <c r="L211" i="48"/>
  <c r="J165" i="48"/>
  <c r="J164" i="48" s="1"/>
  <c r="N20" i="48"/>
  <c r="N19" i="48" s="1"/>
  <c r="N18" i="48" s="1"/>
  <c r="N17" i="48" s="1"/>
  <c r="L134" i="48"/>
  <c r="L184" i="48"/>
  <c r="L73" i="48"/>
  <c r="L23" i="48"/>
  <c r="L67" i="48"/>
  <c r="M20" i="48"/>
  <c r="M19" i="48" s="1"/>
  <c r="M18" i="48" s="1"/>
  <c r="J207" i="48"/>
  <c r="J206" i="48" s="1"/>
  <c r="N27" i="48"/>
  <c r="L15" i="48"/>
  <c r="L21" i="48"/>
  <c r="J20" i="48"/>
  <c r="J19" i="48" s="1"/>
  <c r="J18" i="48" s="1"/>
  <c r="J17" i="48" s="1"/>
  <c r="L81" i="48"/>
  <c r="J129" i="48"/>
  <c r="J128" i="48" s="1"/>
  <c r="J127" i="48" s="1"/>
  <c r="J156" i="48"/>
  <c r="J155" i="48" s="1"/>
  <c r="J146" i="48" s="1"/>
  <c r="L183" i="48"/>
  <c r="N84" i="48"/>
  <c r="N165" i="48"/>
  <c r="N164" i="48" s="1"/>
  <c r="N156" i="48"/>
  <c r="N155" i="48" s="1"/>
  <c r="N146" i="48" s="1"/>
  <c r="L58" i="48"/>
  <c r="L150" i="48"/>
  <c r="L223" i="48"/>
  <c r="N57" i="48"/>
  <c r="N56" i="48" s="1"/>
  <c r="N51" i="48" s="1"/>
  <c r="N50" i="48" s="1"/>
  <c r="N114" i="48"/>
  <c r="L99" i="48"/>
  <c r="J220" i="48"/>
  <c r="J219" i="48" s="1"/>
  <c r="J218" i="48" s="1"/>
  <c r="J217" i="48" s="1"/>
  <c r="J216" i="48" s="1"/>
  <c r="N107" i="48"/>
  <c r="N129" i="48"/>
  <c r="N179" i="48"/>
  <c r="N178" i="48" s="1"/>
  <c r="N177" i="48" s="1"/>
  <c r="N176" i="48" s="1"/>
  <c r="H102" i="5"/>
  <c r="H167" i="5"/>
  <c r="G53" i="5"/>
  <c r="G52" i="5" s="1"/>
  <c r="G71" i="5"/>
  <c r="G70" i="5" s="1"/>
  <c r="G151" i="5"/>
  <c r="G150" i="5" s="1"/>
  <c r="H168" i="5"/>
  <c r="N128" i="48"/>
  <c r="N127" i="48" s="1"/>
  <c r="N219" i="48"/>
  <c r="N218" i="48" s="1"/>
  <c r="N217" i="48" s="1"/>
  <c r="N216" i="48" s="1"/>
  <c r="N97" i="48"/>
  <c r="N96" i="48" s="1"/>
  <c r="N95" i="48" s="1"/>
  <c r="N94" i="48" s="1"/>
  <c r="K220" i="48"/>
  <c r="K207" i="48"/>
  <c r="K206" i="48" s="1"/>
  <c r="K156" i="48"/>
  <c r="K155" i="48" s="1"/>
  <c r="K146" i="48" s="1"/>
  <c r="K129" i="48"/>
  <c r="K128" i="48" s="1"/>
  <c r="K127" i="48" s="1"/>
  <c r="K114" i="48"/>
  <c r="K107" i="48"/>
  <c r="K97" i="48"/>
  <c r="K96" i="48" s="1"/>
  <c r="K95" i="48" s="1"/>
  <c r="K94" i="48" s="1"/>
  <c r="K57" i="48"/>
  <c r="K56" i="48" s="1"/>
  <c r="K51" i="48" s="1"/>
  <c r="K50" i="48" s="1"/>
  <c r="K20" i="48"/>
  <c r="K19" i="48" s="1"/>
  <c r="K18" i="48" s="1"/>
  <c r="K17" i="48" s="1"/>
  <c r="K27" i="48"/>
  <c r="K165" i="48"/>
  <c r="K164" i="48" s="1"/>
  <c r="K219" i="48"/>
  <c r="K218" i="48" s="1"/>
  <c r="K217" i="48" s="1"/>
  <c r="K216" i="48" s="1"/>
  <c r="K84" i="48"/>
  <c r="K179" i="48"/>
  <c r="K178" i="48" s="1"/>
  <c r="K177" i="48" s="1"/>
  <c r="K176" i="48" s="1"/>
  <c r="L133" i="48"/>
  <c r="L31" i="48"/>
  <c r="J84" i="48"/>
  <c r="M98" i="48"/>
  <c r="L98" i="48" s="1"/>
  <c r="L103" i="48"/>
  <c r="L119" i="48"/>
  <c r="M149" i="48"/>
  <c r="L149" i="48" s="1"/>
  <c r="L158" i="48"/>
  <c r="L233" i="48"/>
  <c r="L14" i="48"/>
  <c r="L68" i="48"/>
  <c r="L74" i="48"/>
  <c r="L12" i="48"/>
  <c r="J107" i="48"/>
  <c r="J106" i="48" s="1"/>
  <c r="J105" i="48" s="1"/>
  <c r="L118" i="48"/>
  <c r="L42" i="48"/>
  <c r="M41" i="48"/>
  <c r="L25" i="48"/>
  <c r="L30" i="48"/>
  <c r="M29" i="48"/>
  <c r="J27" i="48"/>
  <c r="L36" i="48"/>
  <c r="M35" i="48"/>
  <c r="M47" i="48"/>
  <c r="J60" i="48"/>
  <c r="L60" i="48" s="1"/>
  <c r="L61" i="48"/>
  <c r="L11" i="48"/>
  <c r="L13" i="48"/>
  <c r="L63" i="48"/>
  <c r="M62" i="48"/>
  <c r="L92" i="48"/>
  <c r="M91" i="48"/>
  <c r="M101" i="48"/>
  <c r="L101" i="48" s="1"/>
  <c r="L102" i="48"/>
  <c r="L139" i="48"/>
  <c r="M138" i="48"/>
  <c r="M174" i="48"/>
  <c r="L175" i="48"/>
  <c r="M202" i="48"/>
  <c r="L221" i="48"/>
  <c r="M220" i="48"/>
  <c r="J48" i="48"/>
  <c r="J47" i="48" s="1"/>
  <c r="J46" i="48" s="1"/>
  <c r="J45" i="48" s="1"/>
  <c r="J44" i="48" s="1"/>
  <c r="M80" i="48"/>
  <c r="L82" i="48"/>
  <c r="L112" i="48"/>
  <c r="M111" i="48"/>
  <c r="M144" i="48"/>
  <c r="L145" i="48"/>
  <c r="L181" i="48"/>
  <c r="M180" i="48"/>
  <c r="L191" i="48"/>
  <c r="J190" i="48"/>
  <c r="L196" i="48"/>
  <c r="J195" i="48"/>
  <c r="L226" i="48"/>
  <c r="M225" i="48"/>
  <c r="L225" i="48" s="1"/>
  <c r="M66" i="48"/>
  <c r="M72" i="48"/>
  <c r="J97" i="48"/>
  <c r="J96" i="48" s="1"/>
  <c r="J95" i="48" s="1"/>
  <c r="J94" i="48" s="1"/>
  <c r="M123" i="48"/>
  <c r="L124" i="48"/>
  <c r="L157" i="48"/>
  <c r="M87" i="48"/>
  <c r="L88" i="48"/>
  <c r="M109" i="48"/>
  <c r="L110" i="48"/>
  <c r="L153" i="48"/>
  <c r="M152" i="48"/>
  <c r="L152" i="48" s="1"/>
  <c r="M193" i="48"/>
  <c r="M198" i="48"/>
  <c r="L199" i="48"/>
  <c r="L232" i="48"/>
  <c r="M231" i="48"/>
  <c r="M115" i="48"/>
  <c r="L116" i="48"/>
  <c r="L131" i="48"/>
  <c r="M130" i="48"/>
  <c r="L161" i="48"/>
  <c r="M160" i="48"/>
  <c r="L160" i="48" s="1"/>
  <c r="M168" i="48"/>
  <c r="L169" i="48"/>
  <c r="M186" i="48"/>
  <c r="L186" i="48" s="1"/>
  <c r="L187" i="48"/>
  <c r="L205" i="48"/>
  <c r="J204" i="48"/>
  <c r="L210" i="48"/>
  <c r="M209" i="48"/>
  <c r="M214" i="48"/>
  <c r="L215" i="48"/>
  <c r="H104" i="5"/>
  <c r="H103" i="5"/>
  <c r="J199" i="3"/>
  <c r="I198" i="3"/>
  <c r="I197" i="3" s="1"/>
  <c r="J197" i="3" s="1"/>
  <c r="H31" i="5"/>
  <c r="G30" i="5"/>
  <c r="H30" i="5" s="1"/>
  <c r="G23" i="5"/>
  <c r="G22" i="5" s="1"/>
  <c r="G121" i="5"/>
  <c r="G116" i="5" s="1"/>
  <c r="G115" i="5" s="1"/>
  <c r="G63" i="5"/>
  <c r="G134" i="5"/>
  <c r="G133" i="5" s="1"/>
  <c r="G176" i="5"/>
  <c r="G175" i="5" s="1"/>
  <c r="G106" i="5"/>
  <c r="G162" i="5"/>
  <c r="G8" i="5"/>
  <c r="G34" i="5"/>
  <c r="G33" i="5" s="1"/>
  <c r="G79" i="5"/>
  <c r="G78" i="5" s="1"/>
  <c r="J152" i="3"/>
  <c r="J153" i="3"/>
  <c r="K139" i="3"/>
  <c r="I233" i="3"/>
  <c r="I232" i="3" s="1"/>
  <c r="I231" i="3" s="1"/>
  <c r="I230" i="3" s="1"/>
  <c r="I229" i="3" s="1"/>
  <c r="I228" i="3" s="1"/>
  <c r="I226" i="3"/>
  <c r="I225" i="3" s="1"/>
  <c r="I223" i="3"/>
  <c r="I222" i="3"/>
  <c r="I221" i="3" s="1"/>
  <c r="I215" i="3"/>
  <c r="I214" i="3" s="1"/>
  <c r="I213" i="3" s="1"/>
  <c r="I212" i="3" s="1"/>
  <c r="I211" i="3"/>
  <c r="I210" i="3" s="1"/>
  <c r="I209" i="3" s="1"/>
  <c r="I208" i="3" s="1"/>
  <c r="I205" i="3"/>
  <c r="I204" i="3" s="1"/>
  <c r="I203" i="3" s="1"/>
  <c r="I202" i="3" s="1"/>
  <c r="I201" i="3" s="1"/>
  <c r="I196" i="3"/>
  <c r="I195" i="3" s="1"/>
  <c r="I194" i="3" s="1"/>
  <c r="I193" i="3" s="1"/>
  <c r="I192" i="3" s="1"/>
  <c r="I191" i="3"/>
  <c r="I190" i="3"/>
  <c r="I189" i="3" s="1"/>
  <c r="I187" i="3"/>
  <c r="I186" i="3" s="1"/>
  <c r="I184" i="3"/>
  <c r="I183" i="3" s="1"/>
  <c r="I181" i="3"/>
  <c r="I180" i="3" s="1"/>
  <c r="I175" i="3"/>
  <c r="I174" i="3" s="1"/>
  <c r="I173" i="3" s="1"/>
  <c r="I172" i="3" s="1"/>
  <c r="I171" i="3" s="1"/>
  <c r="I169" i="3"/>
  <c r="I168" i="3" s="1"/>
  <c r="I167" i="3" s="1"/>
  <c r="I166" i="3" s="1"/>
  <c r="I161" i="3"/>
  <c r="I160" i="3" s="1"/>
  <c r="I158" i="3"/>
  <c r="I157" i="3" s="1"/>
  <c r="I150" i="3"/>
  <c r="I149" i="3" s="1"/>
  <c r="I148" i="3" s="1"/>
  <c r="I147" i="3" s="1"/>
  <c r="I145" i="3"/>
  <c r="I144" i="3"/>
  <c r="I143" i="3" s="1"/>
  <c r="I142" i="3" s="1"/>
  <c r="I141" i="3" s="1"/>
  <c r="I140" i="3" s="1"/>
  <c r="I139" i="3"/>
  <c r="I138" i="3" s="1"/>
  <c r="I137" i="3" s="1"/>
  <c r="I136" i="3" s="1"/>
  <c r="I134" i="3"/>
  <c r="I133" i="3" s="1"/>
  <c r="I131" i="3"/>
  <c r="I130" i="3" s="1"/>
  <c r="I125" i="3"/>
  <c r="I124" i="3" s="1"/>
  <c r="I123" i="3" s="1"/>
  <c r="I122" i="3" s="1"/>
  <c r="I121" i="3" s="1"/>
  <c r="I119" i="3"/>
  <c r="I118" i="3" s="1"/>
  <c r="I116" i="3"/>
  <c r="I115" i="3" s="1"/>
  <c r="I112" i="3"/>
  <c r="I111" i="3" s="1"/>
  <c r="I110" i="3"/>
  <c r="I109" i="3"/>
  <c r="I108" i="3" s="1"/>
  <c r="I103" i="3"/>
  <c r="I102" i="3" s="1"/>
  <c r="I101" i="3" s="1"/>
  <c r="I99" i="3"/>
  <c r="I98" i="3" s="1"/>
  <c r="I92" i="3"/>
  <c r="I91" i="3" s="1"/>
  <c r="I90" i="3" s="1"/>
  <c r="I88" i="3"/>
  <c r="I87" i="3" s="1"/>
  <c r="I86" i="3" s="1"/>
  <c r="I85" i="3" s="1"/>
  <c r="I82" i="3"/>
  <c r="I81" i="3" s="1"/>
  <c r="I80" i="3" s="1"/>
  <c r="I79" i="3" s="1"/>
  <c r="I78" i="3" s="1"/>
  <c r="I77" i="3" s="1"/>
  <c r="I74" i="3"/>
  <c r="I73" i="3" s="1"/>
  <c r="I72" i="3" s="1"/>
  <c r="I71" i="3" s="1"/>
  <c r="I70" i="3" s="1"/>
  <c r="I68" i="3"/>
  <c r="I67" i="3" s="1"/>
  <c r="I66" i="3" s="1"/>
  <c r="I65" i="3" s="1"/>
  <c r="I64" i="3" s="1"/>
  <c r="I63" i="3"/>
  <c r="I62" i="3" s="1"/>
  <c r="I61" i="3"/>
  <c r="I60" i="3"/>
  <c r="I58" i="3"/>
  <c r="I49" i="3"/>
  <c r="I48" i="3"/>
  <c r="I47" i="3" s="1"/>
  <c r="I46" i="3" s="1"/>
  <c r="I45" i="3" s="1"/>
  <c r="I44" i="3" s="1"/>
  <c r="I42" i="3"/>
  <c r="I41" i="3" s="1"/>
  <c r="I40" i="3" s="1"/>
  <c r="I39" i="3" s="1"/>
  <c r="I38" i="3" s="1"/>
  <c r="I36" i="3"/>
  <c r="I35" i="3" s="1"/>
  <c r="I34" i="3" s="1"/>
  <c r="I33" i="3" s="1"/>
  <c r="I31" i="3"/>
  <c r="I30" i="3" s="1"/>
  <c r="I29" i="3" s="1"/>
  <c r="I28" i="3" s="1"/>
  <c r="I25" i="3"/>
  <c r="I24" i="3"/>
  <c r="I23" i="3"/>
  <c r="I21" i="3"/>
  <c r="I15" i="3"/>
  <c r="I14" i="3" s="1"/>
  <c r="I13" i="3" s="1"/>
  <c r="I12" i="3" s="1"/>
  <c r="I11" i="3" s="1"/>
  <c r="G62" i="5" l="1"/>
  <c r="N163" i="48"/>
  <c r="N106" i="48"/>
  <c r="N105" i="48" s="1"/>
  <c r="N104" i="48" s="1"/>
  <c r="N10" i="48"/>
  <c r="L20" i="48"/>
  <c r="L19" i="48"/>
  <c r="K106" i="48"/>
  <c r="K105" i="48" s="1"/>
  <c r="K104" i="48" s="1"/>
  <c r="J76" i="48"/>
  <c r="N76" i="48"/>
  <c r="K163" i="48"/>
  <c r="K76" i="48"/>
  <c r="K10" i="48"/>
  <c r="M148" i="48"/>
  <c r="L148" i="48" s="1"/>
  <c r="L48" i="48"/>
  <c r="M156" i="48"/>
  <c r="M155" i="48" s="1"/>
  <c r="L155" i="48" s="1"/>
  <c r="J57" i="48"/>
  <c r="J56" i="48" s="1"/>
  <c r="J51" i="48" s="1"/>
  <c r="J50" i="48" s="1"/>
  <c r="J10" i="48" s="1"/>
  <c r="J104" i="48"/>
  <c r="L220" i="48"/>
  <c r="M219" i="48"/>
  <c r="M28" i="48"/>
  <c r="L28" i="48" s="1"/>
  <c r="L29" i="48"/>
  <c r="M108" i="48"/>
  <c r="L108" i="48" s="1"/>
  <c r="L109" i="48"/>
  <c r="L72" i="48"/>
  <c r="M71" i="48"/>
  <c r="L180" i="48"/>
  <c r="M179" i="48"/>
  <c r="M34" i="48"/>
  <c r="L35" i="48"/>
  <c r="M40" i="48"/>
  <c r="L41" i="48"/>
  <c r="L214" i="48"/>
  <c r="M213" i="48"/>
  <c r="L168" i="48"/>
  <c r="M167" i="48"/>
  <c r="M114" i="48"/>
  <c r="L114" i="48" s="1"/>
  <c r="L115" i="48"/>
  <c r="M197" i="48"/>
  <c r="L197" i="48" s="1"/>
  <c r="L198" i="48"/>
  <c r="L66" i="48"/>
  <c r="M65" i="48"/>
  <c r="M79" i="48"/>
  <c r="L80" i="48"/>
  <c r="M201" i="48"/>
  <c r="L138" i="48"/>
  <c r="M137" i="48"/>
  <c r="L91" i="48"/>
  <c r="M90" i="48"/>
  <c r="L90" i="48" s="1"/>
  <c r="L18" i="48"/>
  <c r="M17" i="48"/>
  <c r="L144" i="48"/>
  <c r="M143" i="48"/>
  <c r="L62" i="48"/>
  <c r="M57" i="48"/>
  <c r="J203" i="48"/>
  <c r="L204" i="48"/>
  <c r="L195" i="48"/>
  <c r="J194" i="48"/>
  <c r="L111" i="48"/>
  <c r="L174" i="48"/>
  <c r="M173" i="48"/>
  <c r="L209" i="48"/>
  <c r="M208" i="48"/>
  <c r="M129" i="48"/>
  <c r="L129" i="48" s="1"/>
  <c r="L130" i="48"/>
  <c r="M230" i="48"/>
  <c r="L231" i="48"/>
  <c r="M86" i="48"/>
  <c r="L87" i="48"/>
  <c r="L123" i="48"/>
  <c r="M122" i="48"/>
  <c r="L190" i="48"/>
  <c r="J189" i="48"/>
  <c r="M97" i="48"/>
  <c r="M46" i="48"/>
  <c r="L47" i="48"/>
  <c r="J198" i="3"/>
  <c r="G21" i="5"/>
  <c r="G77" i="5"/>
  <c r="I220" i="3"/>
  <c r="I219" i="3" s="1"/>
  <c r="I218" i="3" s="1"/>
  <c r="I217" i="3" s="1"/>
  <c r="I216" i="3" s="1"/>
  <c r="I107" i="3"/>
  <c r="I84" i="3"/>
  <c r="I97" i="3"/>
  <c r="I96" i="3" s="1"/>
  <c r="I95" i="3" s="1"/>
  <c r="I94" i="3" s="1"/>
  <c r="I156" i="3"/>
  <c r="I155" i="3" s="1"/>
  <c r="I146" i="3" s="1"/>
  <c r="I114" i="3"/>
  <c r="I20" i="3"/>
  <c r="I19" i="3" s="1"/>
  <c r="I18" i="3" s="1"/>
  <c r="I17" i="3" s="1"/>
  <c r="I129" i="3"/>
  <c r="I128" i="3" s="1"/>
  <c r="I127" i="3" s="1"/>
  <c r="I207" i="3"/>
  <c r="I206" i="3" s="1"/>
  <c r="I57" i="3"/>
  <c r="I56" i="3" s="1"/>
  <c r="I51" i="3" s="1"/>
  <c r="I50" i="3" s="1"/>
  <c r="I27" i="3"/>
  <c r="I165" i="3"/>
  <c r="I164" i="3" s="1"/>
  <c r="I179" i="3"/>
  <c r="I178" i="3" s="1"/>
  <c r="I177" i="3" s="1"/>
  <c r="I176" i="3" s="1"/>
  <c r="M147" i="48" l="1"/>
  <c r="L147" i="48" s="1"/>
  <c r="N235" i="48"/>
  <c r="L156" i="48"/>
  <c r="K235" i="48"/>
  <c r="J179" i="48"/>
  <c r="J178" i="48" s="1"/>
  <c r="L189" i="48"/>
  <c r="L208" i="48"/>
  <c r="M39" i="48"/>
  <c r="L40" i="48"/>
  <c r="L86" i="48"/>
  <c r="M85" i="48"/>
  <c r="M229" i="48"/>
  <c r="L230" i="48"/>
  <c r="M107" i="48"/>
  <c r="L57" i="48"/>
  <c r="M56" i="48"/>
  <c r="L17" i="48"/>
  <c r="M136" i="48"/>
  <c r="L137" i="48"/>
  <c r="L213" i="48"/>
  <c r="M212" i="48"/>
  <c r="L212" i="48" s="1"/>
  <c r="M70" i="48"/>
  <c r="L70" i="48" s="1"/>
  <c r="L71" i="48"/>
  <c r="M45" i="48"/>
  <c r="L46" i="48"/>
  <c r="L122" i="48"/>
  <c r="M121" i="48"/>
  <c r="L121" i="48" s="1"/>
  <c r="L173" i="48"/>
  <c r="M172" i="48"/>
  <c r="J193" i="48"/>
  <c r="L194" i="48"/>
  <c r="L79" i="48"/>
  <c r="M78" i="48"/>
  <c r="M33" i="48"/>
  <c r="L34" i="48"/>
  <c r="L97" i="48"/>
  <c r="M96" i="48"/>
  <c r="M192" i="48"/>
  <c r="J202" i="48"/>
  <c r="L203" i="48"/>
  <c r="L143" i="48"/>
  <c r="M142" i="48"/>
  <c r="M64" i="48"/>
  <c r="L64" i="48" s="1"/>
  <c r="L65" i="48"/>
  <c r="L167" i="48"/>
  <c r="M166" i="48"/>
  <c r="M178" i="48"/>
  <c r="M218" i="48"/>
  <c r="L219" i="48"/>
  <c r="G183" i="5"/>
  <c r="I106" i="3"/>
  <c r="I105" i="3" s="1"/>
  <c r="I104" i="3" s="1"/>
  <c r="I76" i="3"/>
  <c r="I10" i="3"/>
  <c r="I163" i="3"/>
  <c r="M146" i="48" l="1"/>
  <c r="L146" i="48" s="1"/>
  <c r="L179" i="48"/>
  <c r="M95" i="48"/>
  <c r="L96" i="48"/>
  <c r="L78" i="48"/>
  <c r="M77" i="48"/>
  <c r="L172" i="48"/>
  <c r="M171" i="48"/>
  <c r="L171" i="48" s="1"/>
  <c r="M51" i="48"/>
  <c r="L56" i="48"/>
  <c r="L229" i="48"/>
  <c r="M228" i="48"/>
  <c r="L228" i="48" s="1"/>
  <c r="L39" i="48"/>
  <c r="M38" i="48"/>
  <c r="L38" i="48" s="1"/>
  <c r="M177" i="48"/>
  <c r="L178" i="48"/>
  <c r="L45" i="48"/>
  <c r="M44" i="48"/>
  <c r="M128" i="48"/>
  <c r="L136" i="48"/>
  <c r="L85" i="48"/>
  <c r="M84" i="48"/>
  <c r="L84" i="48" s="1"/>
  <c r="L166" i="48"/>
  <c r="M165" i="48"/>
  <c r="J201" i="48"/>
  <c r="L201" i="48" s="1"/>
  <c r="L202" i="48"/>
  <c r="M106" i="48"/>
  <c r="L107" i="48"/>
  <c r="M207" i="48"/>
  <c r="L218" i="48"/>
  <c r="M217" i="48"/>
  <c r="M141" i="48"/>
  <c r="L142" i="48"/>
  <c r="M27" i="48"/>
  <c r="L27" i="48" s="1"/>
  <c r="L33" i="48"/>
  <c r="J192" i="48"/>
  <c r="L193" i="48"/>
  <c r="I235" i="3"/>
  <c r="J177" i="48" l="1"/>
  <c r="J176" i="48" s="1"/>
  <c r="J163" i="48" s="1"/>
  <c r="J235" i="48" s="1"/>
  <c r="L192" i="48"/>
  <c r="L44" i="48"/>
  <c r="M94" i="48"/>
  <c r="L94" i="48" s="1"/>
  <c r="L95" i="48"/>
  <c r="L207" i="48"/>
  <c r="M206" i="48"/>
  <c r="L206" i="48" s="1"/>
  <c r="M76" i="48"/>
  <c r="L76" i="48" s="1"/>
  <c r="L77" i="48"/>
  <c r="M140" i="48"/>
  <c r="L140" i="48" s="1"/>
  <c r="L141" i="48"/>
  <c r="M164" i="48"/>
  <c r="L165" i="48"/>
  <c r="L51" i="48"/>
  <c r="M50" i="48"/>
  <c r="L50" i="48" s="1"/>
  <c r="L217" i="48"/>
  <c r="M216" i="48"/>
  <c r="L216" i="48" s="1"/>
  <c r="M105" i="48"/>
  <c r="L106" i="48"/>
  <c r="L128" i="48"/>
  <c r="M127" i="48"/>
  <c r="L127" i="48" s="1"/>
  <c r="M176" i="48"/>
  <c r="D15" i="42"/>
  <c r="L176" i="48" l="1"/>
  <c r="L177" i="48"/>
  <c r="L105" i="48"/>
  <c r="M104" i="48"/>
  <c r="L104" i="48" s="1"/>
  <c r="L164" i="48"/>
  <c r="M163" i="48"/>
  <c r="L163" i="48" s="1"/>
  <c r="M10" i="48"/>
  <c r="C42" i="42"/>
  <c r="C41" i="42" s="1"/>
  <c r="C37" i="42"/>
  <c r="C35" i="42"/>
  <c r="C33" i="42"/>
  <c r="C27" i="42"/>
  <c r="C25" i="42"/>
  <c r="C19" i="42"/>
  <c r="C14" i="42"/>
  <c r="C9" i="42"/>
  <c r="C8" i="42" l="1"/>
  <c r="M235" i="48"/>
  <c r="L235" i="48" s="1"/>
  <c r="L10" i="48"/>
  <c r="C32" i="42"/>
  <c r="C43" i="42" l="1"/>
  <c r="B10" i="46"/>
  <c r="B12" i="46"/>
  <c r="B8" i="46"/>
  <c r="B27" i="46" s="1"/>
  <c r="C27" i="17" l="1"/>
  <c r="F35" i="7"/>
  <c r="F25" i="7"/>
  <c r="E27" i="7"/>
  <c r="H172" i="5" l="1"/>
  <c r="H154" i="5" l="1"/>
  <c r="I153" i="5"/>
  <c r="I152" i="5" s="1"/>
  <c r="H152" i="5" s="1"/>
  <c r="K131" i="3"/>
  <c r="K130" i="3" s="1"/>
  <c r="H82" i="5"/>
  <c r="H85" i="5"/>
  <c r="H88" i="5"/>
  <c r="I87" i="5"/>
  <c r="I86" i="5" s="1"/>
  <c r="I84" i="5"/>
  <c r="I83" i="5" s="1"/>
  <c r="I81" i="5"/>
  <c r="I80" i="5" s="1"/>
  <c r="I110" i="5"/>
  <c r="I66" i="5"/>
  <c r="H58" i="5"/>
  <c r="H61" i="5"/>
  <c r="I60" i="5"/>
  <c r="I59" i="5" s="1"/>
  <c r="I57" i="5"/>
  <c r="I40" i="5"/>
  <c r="I43" i="5"/>
  <c r="I16" i="5"/>
  <c r="H20" i="5"/>
  <c r="I19" i="5"/>
  <c r="I18" i="5" s="1"/>
  <c r="I17" i="5" s="1"/>
  <c r="K125" i="3"/>
  <c r="K124" i="3" s="1"/>
  <c r="K123" i="3" s="1"/>
  <c r="K122" i="3" s="1"/>
  <c r="E35" i="42"/>
  <c r="D35" i="42" s="1"/>
  <c r="D36" i="42"/>
  <c r="J131" i="3" l="1"/>
  <c r="H153" i="5"/>
  <c r="H57" i="5"/>
  <c r="H17" i="5"/>
  <c r="H59" i="5"/>
  <c r="H83" i="5"/>
  <c r="H19" i="5"/>
  <c r="H60" i="5"/>
  <c r="H18" i="5"/>
  <c r="H86" i="5"/>
  <c r="H80" i="5"/>
  <c r="H87" i="5"/>
  <c r="H84" i="5"/>
  <c r="H81" i="5"/>
  <c r="E37" i="42" l="1"/>
  <c r="K58" i="3"/>
  <c r="K226" i="3"/>
  <c r="K225" i="3" s="1"/>
  <c r="J227" i="3"/>
  <c r="K223" i="3"/>
  <c r="J224" i="3"/>
  <c r="J225" i="3" l="1"/>
  <c r="J223" i="3"/>
  <c r="J226" i="3"/>
  <c r="K215" i="3" l="1"/>
  <c r="J188" i="3"/>
  <c r="K187" i="3"/>
  <c r="K186" i="3" s="1"/>
  <c r="J182" i="3"/>
  <c r="J185" i="3"/>
  <c r="K184" i="3"/>
  <c r="K181" i="3"/>
  <c r="K180" i="3" s="1"/>
  <c r="K175" i="3"/>
  <c r="K145" i="3"/>
  <c r="J132" i="3"/>
  <c r="J126" i="3"/>
  <c r="K121" i="3"/>
  <c r="J187" i="3" l="1"/>
  <c r="J180" i="3"/>
  <c r="J121" i="3"/>
  <c r="J123" i="3"/>
  <c r="J186" i="3"/>
  <c r="J130" i="3"/>
  <c r="J181" i="3"/>
  <c r="J124" i="3"/>
  <c r="J184" i="3"/>
  <c r="J122" i="3"/>
  <c r="K183" i="3"/>
  <c r="J183" i="3" s="1"/>
  <c r="K110" i="3"/>
  <c r="K92" i="3"/>
  <c r="K91" i="3" s="1"/>
  <c r="K90" i="3" s="1"/>
  <c r="J93" i="3"/>
  <c r="J90" i="3" l="1"/>
  <c r="J92" i="3"/>
  <c r="J91" i="3"/>
  <c r="K63" i="3" l="1"/>
  <c r="D38" i="42" l="1"/>
  <c r="D11" i="42" l="1"/>
  <c r="D12" i="42"/>
  <c r="D13" i="42"/>
  <c r="D16" i="42"/>
  <c r="D17" i="42"/>
  <c r="D18" i="42"/>
  <c r="D20" i="42"/>
  <c r="D21" i="42"/>
  <c r="D22" i="42"/>
  <c r="D23" i="42"/>
  <c r="D24" i="42"/>
  <c r="D26" i="42"/>
  <c r="D28" i="42"/>
  <c r="D29" i="42"/>
  <c r="D34" i="42"/>
  <c r="D39" i="42"/>
  <c r="D40" i="42"/>
  <c r="D42" i="42"/>
  <c r="E41" i="42"/>
  <c r="E33" i="42"/>
  <c r="E27" i="42"/>
  <c r="E25" i="42"/>
  <c r="E19" i="42"/>
  <c r="D19" i="42" s="1"/>
  <c r="E14" i="42"/>
  <c r="D14" i="42" s="1"/>
  <c r="E9" i="42"/>
  <c r="D37" i="42"/>
  <c r="D27" i="42"/>
  <c r="E8" i="42" l="1"/>
  <c r="D8" i="42" s="1"/>
  <c r="E32" i="42"/>
  <c r="D32" i="42" s="1"/>
  <c r="D25" i="42"/>
  <c r="D10" i="42"/>
  <c r="D33" i="42"/>
  <c r="D9" i="42"/>
  <c r="D41" i="42"/>
  <c r="E43" i="42" l="1"/>
  <c r="D43" i="42" l="1"/>
  <c r="I127" i="5" l="1"/>
  <c r="K103" i="3"/>
  <c r="E28" i="7" l="1"/>
  <c r="E13" i="7"/>
  <c r="E14" i="7"/>
  <c r="E15" i="7"/>
  <c r="E16" i="7"/>
  <c r="E17" i="7"/>
  <c r="E18" i="7"/>
  <c r="E20" i="7"/>
  <c r="E22" i="7"/>
  <c r="E23" i="7"/>
  <c r="E24" i="7"/>
  <c r="E26" i="7"/>
  <c r="E29" i="7"/>
  <c r="E30" i="7"/>
  <c r="E32" i="7"/>
  <c r="E33" i="7"/>
  <c r="E34" i="7"/>
  <c r="E36" i="7"/>
  <c r="E38" i="7"/>
  <c r="F37" i="7"/>
  <c r="F31" i="7"/>
  <c r="F21" i="7"/>
  <c r="F19" i="7"/>
  <c r="F12" i="7"/>
  <c r="F39" i="7" l="1"/>
  <c r="H12" i="5" l="1"/>
  <c r="H16" i="5"/>
  <c r="H25" i="5"/>
  <c r="H27" i="5"/>
  <c r="H29" i="5"/>
  <c r="H36" i="5"/>
  <c r="H38" i="5"/>
  <c r="H40" i="5"/>
  <c r="H43" i="5"/>
  <c r="H47" i="5"/>
  <c r="H51" i="5"/>
  <c r="H56" i="5"/>
  <c r="H66" i="5"/>
  <c r="H69" i="5"/>
  <c r="H73" i="5"/>
  <c r="H76" i="5"/>
  <c r="H91" i="5"/>
  <c r="H96" i="5"/>
  <c r="H101" i="5"/>
  <c r="H110" i="5"/>
  <c r="H114" i="5"/>
  <c r="H120" i="5"/>
  <c r="H124" i="5"/>
  <c r="H127" i="5"/>
  <c r="H132" i="5"/>
  <c r="H137" i="5"/>
  <c r="H140" i="5"/>
  <c r="H144" i="5"/>
  <c r="H149" i="5"/>
  <c r="H157" i="5"/>
  <c r="H161" i="5"/>
  <c r="H174" i="5"/>
  <c r="H179" i="5"/>
  <c r="H182" i="5"/>
  <c r="I181" i="5"/>
  <c r="I180" i="5" s="1"/>
  <c r="I178" i="5"/>
  <c r="I173" i="5"/>
  <c r="I165" i="5"/>
  <c r="I160" i="5"/>
  <c r="I159" i="5" s="1"/>
  <c r="I156" i="5"/>
  <c r="I148" i="5"/>
  <c r="I147" i="5" s="1"/>
  <c r="I143" i="5"/>
  <c r="I139" i="5"/>
  <c r="I138" i="5" s="1"/>
  <c r="I136" i="5"/>
  <c r="I135" i="5" s="1"/>
  <c r="I131" i="5"/>
  <c r="I130" i="5" s="1"/>
  <c r="I129" i="5" s="1"/>
  <c r="I128" i="5" s="1"/>
  <c r="I126" i="5"/>
  <c r="I125" i="5" s="1"/>
  <c r="I123" i="5"/>
  <c r="I122" i="5" s="1"/>
  <c r="I119" i="5"/>
  <c r="I118" i="5" s="1"/>
  <c r="I113" i="5"/>
  <c r="I112" i="5" s="1"/>
  <c r="I111" i="5" s="1"/>
  <c r="I109" i="5"/>
  <c r="I108" i="5" s="1"/>
  <c r="I107" i="5" s="1"/>
  <c r="I100" i="5"/>
  <c r="I99" i="5" s="1"/>
  <c r="I95" i="5"/>
  <c r="I94" i="5" s="1"/>
  <c r="I93" i="5" s="1"/>
  <c r="I92" i="5" s="1"/>
  <c r="I90" i="5"/>
  <c r="I75" i="5"/>
  <c r="I74" i="5" s="1"/>
  <c r="I72" i="5"/>
  <c r="I68" i="5"/>
  <c r="I67" i="5" s="1"/>
  <c r="I65" i="5"/>
  <c r="I64" i="5" s="1"/>
  <c r="I55" i="5"/>
  <c r="I54" i="5" s="1"/>
  <c r="I53" i="5" s="1"/>
  <c r="I50" i="5"/>
  <c r="I49" i="5" s="1"/>
  <c r="I48" i="5" s="1"/>
  <c r="I46" i="5"/>
  <c r="I45" i="5" s="1"/>
  <c r="I42" i="5"/>
  <c r="I41" i="5" s="1"/>
  <c r="I39" i="5"/>
  <c r="I37" i="5"/>
  <c r="I35" i="5"/>
  <c r="I28" i="5"/>
  <c r="I26" i="5"/>
  <c r="I24" i="5"/>
  <c r="I15" i="5"/>
  <c r="I14" i="5" s="1"/>
  <c r="I11" i="5"/>
  <c r="I10" i="5" s="1"/>
  <c r="I9" i="5" s="1"/>
  <c r="J139" i="3"/>
  <c r="J16" i="3"/>
  <c r="J22" i="3"/>
  <c r="J24" i="3"/>
  <c r="J26" i="3"/>
  <c r="J32" i="3"/>
  <c r="J37" i="3"/>
  <c r="J43" i="3"/>
  <c r="J49" i="3"/>
  <c r="J59" i="3"/>
  <c r="J61" i="3"/>
  <c r="J63" i="3"/>
  <c r="J69" i="3"/>
  <c r="J75" i="3"/>
  <c r="J83" i="3"/>
  <c r="J89" i="3"/>
  <c r="J100" i="3"/>
  <c r="J103" i="3"/>
  <c r="J110" i="3"/>
  <c r="J113" i="3"/>
  <c r="J117" i="3"/>
  <c r="J120" i="3"/>
  <c r="J135" i="3"/>
  <c r="J145" i="3"/>
  <c r="J151" i="3"/>
  <c r="J159" i="3"/>
  <c r="J162" i="3"/>
  <c r="J170" i="3"/>
  <c r="J175" i="3"/>
  <c r="J191" i="3"/>
  <c r="J196" i="3"/>
  <c r="J205" i="3"/>
  <c r="J211" i="3"/>
  <c r="J215" i="3"/>
  <c r="J222" i="3"/>
  <c r="J234" i="3"/>
  <c r="K233" i="3"/>
  <c r="K221" i="3"/>
  <c r="K214" i="3"/>
  <c r="K213" i="3" s="1"/>
  <c r="K210" i="3"/>
  <c r="K209" i="3" s="1"/>
  <c r="K204" i="3"/>
  <c r="K203" i="3" s="1"/>
  <c r="K194" i="3"/>
  <c r="K193" i="3" s="1"/>
  <c r="K192" i="3" s="1"/>
  <c r="K190" i="3"/>
  <c r="K189" i="3" s="1"/>
  <c r="K179" i="3" s="1"/>
  <c r="K174" i="3"/>
  <c r="K169" i="3"/>
  <c r="K168" i="3" s="1"/>
  <c r="K167" i="3" s="1"/>
  <c r="K166" i="3" s="1"/>
  <c r="K161" i="3"/>
  <c r="K160" i="3" s="1"/>
  <c r="K158" i="3"/>
  <c r="K150" i="3"/>
  <c r="K149" i="3" s="1"/>
  <c r="K148" i="3" s="1"/>
  <c r="K147" i="3" s="1"/>
  <c r="K144" i="3"/>
  <c r="K143" i="3" s="1"/>
  <c r="K142" i="3" s="1"/>
  <c r="K141" i="3" s="1"/>
  <c r="K140" i="3" s="1"/>
  <c r="K138" i="3"/>
  <c r="K137" i="3" s="1"/>
  <c r="K136" i="3" s="1"/>
  <c r="K134" i="3"/>
  <c r="K133" i="3" s="1"/>
  <c r="K129" i="3" s="1"/>
  <c r="K119" i="3"/>
  <c r="K118" i="3" s="1"/>
  <c r="K116" i="3"/>
  <c r="K112" i="3"/>
  <c r="K111" i="3" s="1"/>
  <c r="K109" i="3"/>
  <c r="K102" i="3"/>
  <c r="K99" i="3"/>
  <c r="K98" i="3" s="1"/>
  <c r="K88" i="3"/>
  <c r="K87" i="3" s="1"/>
  <c r="K86" i="3" s="1"/>
  <c r="K85" i="3" s="1"/>
  <c r="K84" i="3" s="1"/>
  <c r="K82" i="3"/>
  <c r="K81" i="3" s="1"/>
  <c r="K80" i="3" s="1"/>
  <c r="K79" i="3" s="1"/>
  <c r="K78" i="3" s="1"/>
  <c r="K77" i="3" s="1"/>
  <c r="K74" i="3"/>
  <c r="K68" i="3"/>
  <c r="K62" i="3"/>
  <c r="K60" i="3"/>
  <c r="K48" i="3"/>
  <c r="K47" i="3" s="1"/>
  <c r="K46" i="3" s="1"/>
  <c r="K42" i="3"/>
  <c r="K41" i="3" s="1"/>
  <c r="K40" i="3" s="1"/>
  <c r="K39" i="3" s="1"/>
  <c r="K38" i="3" s="1"/>
  <c r="K36" i="3"/>
  <c r="K35" i="3" s="1"/>
  <c r="K34" i="3" s="1"/>
  <c r="K33" i="3" s="1"/>
  <c r="K31" i="3"/>
  <c r="K25" i="3"/>
  <c r="K23" i="3"/>
  <c r="K21" i="3"/>
  <c r="K15" i="3"/>
  <c r="I23" i="5" l="1"/>
  <c r="I22" i="5" s="1"/>
  <c r="I171" i="5"/>
  <c r="I170" i="5" s="1"/>
  <c r="I34" i="5"/>
  <c r="I33" i="5" s="1"/>
  <c r="I106" i="5"/>
  <c r="K220" i="3"/>
  <c r="K219" i="3" s="1"/>
  <c r="K218" i="3" s="1"/>
  <c r="K217" i="3" s="1"/>
  <c r="K216" i="3" s="1"/>
  <c r="I13" i="5"/>
  <c r="I8" i="5" s="1"/>
  <c r="I44" i="5"/>
  <c r="I117" i="5"/>
  <c r="I146" i="5"/>
  <c r="I63" i="5"/>
  <c r="I98" i="5"/>
  <c r="I97" i="5" s="1"/>
  <c r="I71" i="5"/>
  <c r="I121" i="5"/>
  <c r="I89" i="5"/>
  <c r="I79" i="5" s="1"/>
  <c r="I155" i="5"/>
  <c r="I151" i="5" s="1"/>
  <c r="I177" i="5"/>
  <c r="I176" i="5" s="1"/>
  <c r="I134" i="5"/>
  <c r="I142" i="5"/>
  <c r="I164" i="5"/>
  <c r="K202" i="3"/>
  <c r="K212" i="3"/>
  <c r="K14" i="3"/>
  <c r="K30" i="3"/>
  <c r="K45" i="3"/>
  <c r="K57" i="3"/>
  <c r="K73" i="3"/>
  <c r="K115" i="3"/>
  <c r="K114" i="3" s="1"/>
  <c r="K208" i="3"/>
  <c r="K232" i="3"/>
  <c r="K67" i="3"/>
  <c r="K108" i="3"/>
  <c r="K107" i="3" s="1"/>
  <c r="K157" i="3"/>
  <c r="K156" i="3" s="1"/>
  <c r="K173" i="3"/>
  <c r="K20" i="3"/>
  <c r="K19" i="3" s="1"/>
  <c r="K18" i="3" s="1"/>
  <c r="K17" i="3" s="1"/>
  <c r="K101" i="3"/>
  <c r="I158" i="5"/>
  <c r="I150" i="5" s="1"/>
  <c r="K128" i="3"/>
  <c r="I163" i="5" l="1"/>
  <c r="I162" i="5" s="1"/>
  <c r="I116" i="5"/>
  <c r="I115" i="5" s="1"/>
  <c r="I52" i="5"/>
  <c r="I70" i="5"/>
  <c r="I175" i="5"/>
  <c r="I145" i="5"/>
  <c r="I141" i="5"/>
  <c r="K106" i="3"/>
  <c r="K155" i="3"/>
  <c r="K207" i="3"/>
  <c r="K66" i="3"/>
  <c r="K231" i="3"/>
  <c r="K44" i="3"/>
  <c r="K13" i="3"/>
  <c r="K201" i="3"/>
  <c r="K172" i="3"/>
  <c r="K56" i="3"/>
  <c r="K51" i="3" s="1"/>
  <c r="K29" i="3"/>
  <c r="K178" i="3"/>
  <c r="K72" i="3"/>
  <c r="K97" i="3"/>
  <c r="K127" i="3"/>
  <c r="I78" i="5" l="1"/>
  <c r="I133" i="5"/>
  <c r="I62" i="5"/>
  <c r="H62" i="5" s="1"/>
  <c r="K71" i="3"/>
  <c r="K12" i="3"/>
  <c r="K28" i="3"/>
  <c r="K171" i="3"/>
  <c r="K165" i="3" s="1"/>
  <c r="K164" i="3" s="1"/>
  <c r="K230" i="3"/>
  <c r="K177" i="3"/>
  <c r="K206" i="3"/>
  <c r="K65" i="3"/>
  <c r="K146" i="3"/>
  <c r="K105" i="3"/>
  <c r="I21" i="5"/>
  <c r="K96" i="3"/>
  <c r="K104" i="3" l="1"/>
  <c r="I77" i="5"/>
  <c r="I183" i="5" s="1"/>
  <c r="K27" i="3"/>
  <c r="K64" i="3"/>
  <c r="K50" i="3" s="1"/>
  <c r="K229" i="3"/>
  <c r="K11" i="3"/>
  <c r="K176" i="3"/>
  <c r="K70" i="3"/>
  <c r="K95" i="3"/>
  <c r="K163" i="3" l="1"/>
  <c r="K10" i="3"/>
  <c r="J10" i="3" s="1"/>
  <c r="K228" i="3"/>
  <c r="K94" i="3"/>
  <c r="H166" i="5"/>
  <c r="K76" i="3" l="1"/>
  <c r="E12" i="7"/>
  <c r="K235" i="3" l="1"/>
  <c r="C24" i="17"/>
  <c r="H180" i="5" l="1"/>
  <c r="H181" i="5"/>
  <c r="J157" i="3"/>
  <c r="J158" i="3"/>
  <c r="C35" i="17"/>
  <c r="XFD9" i="3"/>
  <c r="H74" i="5" l="1"/>
  <c r="H75" i="5"/>
  <c r="H135" i="5"/>
  <c r="H136" i="5"/>
  <c r="H156" i="5"/>
  <c r="J42" i="3"/>
  <c r="J134" i="3"/>
  <c r="H151" i="5" l="1"/>
  <c r="H155" i="5"/>
  <c r="J129" i="3"/>
  <c r="J133" i="3"/>
  <c r="J118" i="3"/>
  <c r="J119" i="3"/>
  <c r="J41" i="3"/>
  <c r="J40" i="3" l="1"/>
  <c r="H39" i="5"/>
  <c r="H37" i="5"/>
  <c r="H26" i="5"/>
  <c r="J38" i="3" l="1"/>
  <c r="J39" i="3"/>
  <c r="H24" i="5"/>
  <c r="H28" i="5"/>
  <c r="H65" i="5" l="1"/>
  <c r="H35" i="5"/>
  <c r="H178" i="5" l="1"/>
  <c r="H67" i="5"/>
  <c r="H68" i="5"/>
  <c r="E21" i="7"/>
  <c r="H109" i="5" l="1"/>
  <c r="H125" i="5"/>
  <c r="H126" i="5"/>
  <c r="H113" i="5"/>
  <c r="H131" i="5"/>
  <c r="H160" i="5"/>
  <c r="H95" i="5"/>
  <c r="H119" i="5"/>
  <c r="H139" i="5"/>
  <c r="H165" i="5"/>
  <c r="H100" i="5"/>
  <c r="H122" i="5"/>
  <c r="H123" i="5"/>
  <c r="H143" i="5"/>
  <c r="H173" i="5"/>
  <c r="H148" i="5"/>
  <c r="H176" i="5"/>
  <c r="H177" i="5"/>
  <c r="H64" i="5"/>
  <c r="H46" i="5" l="1"/>
  <c r="H11" i="5"/>
  <c r="H50" i="5"/>
  <c r="H90" i="5"/>
  <c r="H15" i="5"/>
  <c r="H55" i="5"/>
  <c r="H175" i="5"/>
  <c r="H147" i="5"/>
  <c r="H141" i="5"/>
  <c r="H142" i="5"/>
  <c r="H99" i="5"/>
  <c r="H138" i="5"/>
  <c r="H94" i="5"/>
  <c r="H130" i="5"/>
  <c r="H41" i="5"/>
  <c r="H42" i="5"/>
  <c r="H71" i="5"/>
  <c r="H72" i="5"/>
  <c r="H121" i="5"/>
  <c r="H170" i="5"/>
  <c r="H171" i="5"/>
  <c r="H164" i="5"/>
  <c r="H117" i="5"/>
  <c r="H118" i="5"/>
  <c r="H159" i="5"/>
  <c r="H111" i="5"/>
  <c r="H112" i="5"/>
  <c r="H108" i="5"/>
  <c r="H63" i="5"/>
  <c r="H48" i="5" l="1"/>
  <c r="H49" i="5"/>
  <c r="H33" i="5"/>
  <c r="H34" i="5"/>
  <c r="H54" i="5"/>
  <c r="H89" i="5"/>
  <c r="H10" i="5"/>
  <c r="H22" i="5"/>
  <c r="H23" i="5"/>
  <c r="H13" i="5"/>
  <c r="H14" i="5"/>
  <c r="H44" i="5"/>
  <c r="H45" i="5"/>
  <c r="H128" i="5"/>
  <c r="H129" i="5"/>
  <c r="H134" i="5"/>
  <c r="H133" i="5"/>
  <c r="H70" i="5"/>
  <c r="H107" i="5"/>
  <c r="H106" i="5"/>
  <c r="H150" i="5"/>
  <c r="H158" i="5"/>
  <c r="H163" i="5"/>
  <c r="H162" i="5"/>
  <c r="H92" i="5"/>
  <c r="H93" i="5"/>
  <c r="H97" i="5"/>
  <c r="H98" i="5"/>
  <c r="H145" i="5"/>
  <c r="H146" i="5"/>
  <c r="J204" i="3"/>
  <c r="J144" i="3"/>
  <c r="J161" i="3"/>
  <c r="J68" i="3"/>
  <c r="H52" i="5" l="1"/>
  <c r="H53" i="5"/>
  <c r="H21" i="5"/>
  <c r="H115" i="5"/>
  <c r="H116" i="5"/>
  <c r="H79" i="5"/>
  <c r="H9" i="5"/>
  <c r="H8" i="5"/>
  <c r="J67" i="3"/>
  <c r="J143" i="3"/>
  <c r="J160" i="3"/>
  <c r="J203" i="3"/>
  <c r="H183" i="5" l="1"/>
  <c r="H77" i="5"/>
  <c r="H78" i="5"/>
  <c r="J155" i="3"/>
  <c r="J156" i="3"/>
  <c r="J66" i="3"/>
  <c r="J201" i="3"/>
  <c r="J202" i="3"/>
  <c r="J141" i="3"/>
  <c r="J142" i="3"/>
  <c r="J64" i="3" l="1"/>
  <c r="J65" i="3"/>
  <c r="J210" i="3"/>
  <c r="J214" i="3"/>
  <c r="J212" i="3" l="1"/>
  <c r="J213" i="3"/>
  <c r="J209" i="3"/>
  <c r="J208" i="3" l="1"/>
  <c r="J31" i="3"/>
  <c r="C13" i="17"/>
  <c r="C10" i="17" s="1"/>
  <c r="C23" i="17" s="1"/>
  <c r="J30" i="3" l="1"/>
  <c r="J206" i="3"/>
  <c r="J207" i="3"/>
  <c r="E25" i="7"/>
  <c r="E35" i="7"/>
  <c r="J150" i="3"/>
  <c r="J221" i="3" l="1"/>
  <c r="J116" i="3"/>
  <c r="J174" i="3"/>
  <c r="J28" i="3"/>
  <c r="J29" i="3"/>
  <c r="J114" i="3" l="1"/>
  <c r="J115" i="3"/>
  <c r="J148" i="3"/>
  <c r="J149" i="3"/>
  <c r="J173" i="3"/>
  <c r="J220" i="3"/>
  <c r="J219" i="3" l="1"/>
  <c r="J146" i="3"/>
  <c r="J147" i="3"/>
  <c r="J171" i="3"/>
  <c r="J172" i="3"/>
  <c r="J36" i="3" l="1"/>
  <c r="J218" i="3"/>
  <c r="J216" i="3" l="1"/>
  <c r="J217" i="3"/>
  <c r="J35" i="3"/>
  <c r="J101" i="3"/>
  <c r="J102" i="3"/>
  <c r="J34" i="3" l="1"/>
  <c r="J108" i="3"/>
  <c r="J109" i="3"/>
  <c r="J62" i="3"/>
  <c r="J58" i="3"/>
  <c r="J60" i="3"/>
  <c r="J25" i="3"/>
  <c r="J23" i="3"/>
  <c r="J21" i="3"/>
  <c r="J233" i="3" l="1"/>
  <c r="J98" i="3"/>
  <c r="J99" i="3"/>
  <c r="J73" i="3"/>
  <c r="J74" i="3"/>
  <c r="J138" i="3"/>
  <c r="J82" i="3"/>
  <c r="J169" i="3"/>
  <c r="J88" i="3"/>
  <c r="J190" i="3"/>
  <c r="J15" i="3"/>
  <c r="J48" i="3"/>
  <c r="J111" i="3"/>
  <c r="J112" i="3"/>
  <c r="J195" i="3"/>
  <c r="J27" i="3"/>
  <c r="J33" i="3"/>
  <c r="J57" i="3"/>
  <c r="J87" i="3" l="1"/>
  <c r="J194" i="3"/>
  <c r="J189" i="3"/>
  <c r="J168" i="3"/>
  <c r="J137" i="3"/>
  <c r="J19" i="3"/>
  <c r="J20" i="3"/>
  <c r="J14" i="3"/>
  <c r="J81" i="3"/>
  <c r="J232" i="3"/>
  <c r="J47" i="3"/>
  <c r="J96" i="3"/>
  <c r="J97" i="3"/>
  <c r="J17" i="3" l="1"/>
  <c r="J80" i="3"/>
  <c r="J167" i="3"/>
  <c r="J192" i="3"/>
  <c r="J193" i="3"/>
  <c r="J107" i="3"/>
  <c r="J72" i="3"/>
  <c r="J140" i="3"/>
  <c r="J56" i="3"/>
  <c r="J46" i="3"/>
  <c r="J231" i="3"/>
  <c r="J13" i="3"/>
  <c r="J136" i="3"/>
  <c r="J179" i="3"/>
  <c r="J86" i="3"/>
  <c r="J18" i="3" l="1"/>
  <c r="J127" i="3"/>
  <c r="J128" i="3"/>
  <c r="J166" i="3"/>
  <c r="J44" i="3"/>
  <c r="J45" i="3"/>
  <c r="J50" i="3"/>
  <c r="J51" i="3"/>
  <c r="J70" i="3"/>
  <c r="J71" i="3"/>
  <c r="J79" i="3"/>
  <c r="J84" i="3"/>
  <c r="J85" i="3"/>
  <c r="J230" i="3"/>
  <c r="J95" i="3"/>
  <c r="J106" i="3"/>
  <c r="J178" i="3"/>
  <c r="J12" i="3"/>
  <c r="E19" i="7"/>
  <c r="E37" i="7"/>
  <c r="J164" i="3" l="1"/>
  <c r="J165" i="3"/>
  <c r="J94" i="3"/>
  <c r="J11" i="3"/>
  <c r="J105" i="3"/>
  <c r="J104" i="3"/>
  <c r="J228" i="3"/>
  <c r="J229" i="3"/>
  <c r="J77" i="3"/>
  <c r="J78" i="3"/>
  <c r="J177" i="3"/>
  <c r="J76" i="3" l="1"/>
  <c r="J163" i="3"/>
  <c r="J176" i="3"/>
  <c r="E39" i="7"/>
  <c r="E31" i="7"/>
  <c r="J235" i="3" l="1"/>
</calcChain>
</file>

<file path=xl/comments1.xml><?xml version="1.0" encoding="utf-8"?>
<comments xmlns="http://schemas.openxmlformats.org/spreadsheetml/2006/main">
  <authors>
    <author>Buh-Torgi</author>
  </authors>
  <commentList>
    <comment ref="E42" authorId="0">
      <text>
        <r>
          <rPr>
            <b/>
            <sz val="9"/>
            <color indexed="81"/>
            <rFont val="Tahoma"/>
            <family val="2"/>
            <charset val="204"/>
          </rPr>
          <t>Buh-Torgi:</t>
        </r>
        <r>
          <rPr>
            <sz val="9"/>
            <color indexed="81"/>
            <rFont val="Tahoma"/>
            <family val="2"/>
            <charset val="204"/>
          </rPr>
          <t xml:space="preserve">
4219+1634+2451+1682,2+250,2+100+377,580-1067,243+53729,793+115</t>
        </r>
      </text>
    </comment>
  </commentList>
</comments>
</file>

<file path=xl/comments2.xml><?xml version="1.0" encoding="utf-8"?>
<comments xmlns="http://schemas.openxmlformats.org/spreadsheetml/2006/main">
  <authors>
    <author>Buh-Torgi</author>
  </authors>
  <commentList>
    <comment ref="K103" authorId="0">
      <text>
        <r>
          <rPr>
            <b/>
            <sz val="9"/>
            <color indexed="81"/>
            <rFont val="Tahoma"/>
            <family val="2"/>
            <charset val="204"/>
          </rPr>
          <t>Buh-Torgi:</t>
        </r>
        <r>
          <rPr>
            <sz val="9"/>
            <color indexed="81"/>
            <rFont val="Tahoma"/>
            <family val="2"/>
            <charset val="204"/>
          </rPr>
          <t xml:space="preserve">
6,3</t>
        </r>
      </text>
    </comment>
  </commentList>
</comments>
</file>

<file path=xl/comments3.xml><?xml version="1.0" encoding="utf-8"?>
<comments xmlns="http://schemas.openxmlformats.org/spreadsheetml/2006/main">
  <authors>
    <author>Buh-Torgi</author>
  </authors>
  <commentList>
    <comment ref="M103" authorId="0">
      <text>
        <r>
          <rPr>
            <b/>
            <sz val="9"/>
            <color indexed="81"/>
            <rFont val="Tahoma"/>
            <family val="2"/>
            <charset val="204"/>
          </rPr>
          <t>Buh-Torgi:</t>
        </r>
        <r>
          <rPr>
            <sz val="9"/>
            <color indexed="81"/>
            <rFont val="Tahoma"/>
            <family val="2"/>
            <charset val="204"/>
          </rPr>
          <t xml:space="preserve">
6,3</t>
        </r>
      </text>
    </comment>
  </commentList>
</comments>
</file>

<file path=xl/sharedStrings.xml><?xml version="1.0" encoding="utf-8"?>
<sst xmlns="http://schemas.openxmlformats.org/spreadsheetml/2006/main" count="4974" uniqueCount="390">
  <si>
    <t>тыс. руб.</t>
  </si>
  <si>
    <t xml:space="preserve"> </t>
  </si>
  <si>
    <t>Наименование</t>
  </si>
  <si>
    <t>Рз</t>
  </si>
  <si>
    <t>Пр</t>
  </si>
  <si>
    <t>КЦСР</t>
  </si>
  <si>
    <t>КВР</t>
  </si>
  <si>
    <t>МП</t>
  </si>
  <si>
    <t>ПП</t>
  </si>
  <si>
    <t>НР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</si>
  <si>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</si>
  <si>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</si>
  <si>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 исполнительных органов государственной власти субъектов Российской Федерации, местных администраций</t>
  </si>
  <si>
    <t>Иные бюджетные ассигнования</t>
  </si>
  <si>
    <t>Резервные фонды</t>
  </si>
  <si>
    <t>Резервные средства</t>
  </si>
  <si>
    <t>Другие общегосударственные вопросы</t>
  </si>
  <si>
    <t>Расходы на выплаты персоналу казенных учреждений</t>
  </si>
  <si>
    <t xml:space="preserve">Национальная оборона </t>
  </si>
  <si>
    <t>Мобилизационная  и вневойсковая подготовка</t>
  </si>
  <si>
    <t>Непрограммные расходы</t>
  </si>
  <si>
    <t>Национальная безопасность и правоохранительная деятельность</t>
  </si>
  <si>
    <t>Национальная экономика</t>
  </si>
  <si>
    <t>Общеэкономические вопросы</t>
  </si>
  <si>
    <t>Связь и информатика</t>
  </si>
  <si>
    <t>Услуги в области информационных технологий</t>
  </si>
  <si>
    <t>Жилищно-коммунальное хозяйство</t>
  </si>
  <si>
    <t>Жилищное хозяйство</t>
  </si>
  <si>
    <t>Подпрограмма «Обеспечение равных прав потребителей на получение энергетических ресурсов»</t>
  </si>
  <si>
    <t>Коммунальное хозяйство</t>
  </si>
  <si>
    <t>Благоустройство</t>
  </si>
  <si>
    <t>Социальная политика</t>
  </si>
  <si>
    <t>Пенсионное обеспечение</t>
  </si>
  <si>
    <t>Социальное обеспечение и иные выплаты населению</t>
  </si>
  <si>
    <t>Межбюджетные трансферты</t>
  </si>
  <si>
    <t>ВСЕГО РАСХОДОВ</t>
  </si>
  <si>
    <t xml:space="preserve">                   </t>
  </si>
  <si>
    <t xml:space="preserve">  </t>
  </si>
  <si>
    <t>01</t>
  </si>
  <si>
    <t>00</t>
  </si>
  <si>
    <t>000</t>
  </si>
  <si>
    <t>02</t>
  </si>
  <si>
    <t>0</t>
  </si>
  <si>
    <t>04</t>
  </si>
  <si>
    <t>1</t>
  </si>
  <si>
    <t>03</t>
  </si>
  <si>
    <t>09</t>
  </si>
  <si>
    <t>05</t>
  </si>
  <si>
    <t>08</t>
  </si>
  <si>
    <t>13</t>
  </si>
  <si>
    <t>2</t>
  </si>
  <si>
    <t>200</t>
  </si>
  <si>
    <t>240</t>
  </si>
  <si>
    <t>4</t>
  </si>
  <si>
    <t>Подпрограмма "Содействие проведению капитального ремонта многоквартирных домов"</t>
  </si>
  <si>
    <t>50</t>
  </si>
  <si>
    <t>800</t>
  </si>
  <si>
    <t>870</t>
  </si>
  <si>
    <t>3</t>
  </si>
  <si>
    <t>14</t>
  </si>
  <si>
    <t>ППП</t>
  </si>
  <si>
    <t>Иные межбюджетные трансферты</t>
  </si>
  <si>
    <t>в т.ч.за счет субвенций</t>
  </si>
  <si>
    <t>№</t>
  </si>
  <si>
    <t>Наименование показателей</t>
  </si>
  <si>
    <t xml:space="preserve">Остаток средств на 1 января очередного финансового года </t>
  </si>
  <si>
    <t>Средства бюджета сельского поселения Саранпауль в размере прогнозируемых поступлений от:</t>
  </si>
  <si>
    <t>2.1.</t>
  </si>
  <si>
    <t>межбюджетные трансферты, получаемых из других бюджетов бюджетной системы Российской Федерации на финансовое обеспечение дорожной деятельности в отношении автомобильных дорог местного значения, на строительство, реконструкцию, капитальный ремонт и ремонт автомобильных дорог, а также иные мероприятия, связанные с обеспечением развития дорожного хозяйства сельского поселения Саранпауль</t>
  </si>
  <si>
    <t>2.2.</t>
  </si>
  <si>
    <t>поступления в счет возмещения вреда, причиняемого автомобильным дорогам местного значения общего пользования транспортными средствами</t>
  </si>
  <si>
    <t>2.3.</t>
  </si>
  <si>
    <t>денежные средства, внесенные участником конкурса или аукциона, проводимых в целях заключения муниципального контракта, финансируемого за счет средств Дорожного фонда, в качестве обеспечения заявки на участие в таком конкурсе или аукционе в случае уклонения участника конкурса или аукциона от заключения такого контракта и в иных случаях, установленных законодательством Российской Федерации</t>
  </si>
  <si>
    <t>2.4.</t>
  </si>
  <si>
    <t>денежные взыскания (штрафы) за нарушение правил перевозки крупногабаритных и тяжеловесных грузов по автомобильным дорогам местного значения общего пользования</t>
  </si>
  <si>
    <t>2.5.</t>
  </si>
  <si>
    <t>санкции за нарушение обязательств, условий муниципальных контрактов, финансируемых из средств дорожного фонда</t>
  </si>
  <si>
    <t>2.6.</t>
  </si>
  <si>
    <t>безвозмездные поступления от физических и юридических лиц на финансовое обеспечение дорожной деятельности, в том числе добровольные пожертвования</t>
  </si>
  <si>
    <t>2.7.</t>
  </si>
  <si>
    <t>передача в аренду земельных участков, расположенных в полосе отвода автомобильных дорог общего пользования местного значения</t>
  </si>
  <si>
    <t>2.8.</t>
  </si>
  <si>
    <t>плата за оказание услуг по присоединению объектов дорожного сервиса к автомобильным дорогам общего пользования местного значения</t>
  </si>
  <si>
    <t>Итого доходы</t>
  </si>
  <si>
    <t>Направление расходования средств дорожного фонда:</t>
  </si>
  <si>
    <t>1.1.</t>
  </si>
  <si>
    <t>строительство и реконструкция автомобильных дорог общего пользования местного значения (включая разработку документации по планировке территории в целях размещения автомобильных дорог общего пользования местного значения, инженерные изыскания, подготовку проектной документации, проведение необходимых экспертиз, выкуп земельных участков и подготовку территории строительства)</t>
  </si>
  <si>
    <t>1.2.</t>
  </si>
  <si>
    <t>капитальный ремонт, ремонт и содержание автомобильных дорог общего пользования местного значения, включая подготовку проектной документации</t>
  </si>
  <si>
    <t>1.3.</t>
  </si>
  <si>
    <t>осуществление мероприятий по обеспечению безопасности дорожного движения на автомобильных дорогах общего пользования местного значения</t>
  </si>
  <si>
    <t>1.4.</t>
  </si>
  <si>
    <t>осуществление иных мероприятий в отношении автомобильных дорог общего пользования местного значения</t>
  </si>
  <si>
    <t>1.5.</t>
  </si>
  <si>
    <t>осуществление мероприятий, необходимых для обеспечения развития и функционирования системы управления автомобильными дорогами общего пользования местного значения и искусственных сооружений на них</t>
  </si>
  <si>
    <t>1.6.</t>
  </si>
  <si>
    <t>инвентаризация, паспортизация, диагностика, обследование автомобильных дорог общего пользования местного значения и искусственных сооружений на них, проведение кадастровых работ, регистрация прав в отношении земельных участков, занимаемых автодорогами общего пользования местного значения, дорожными сооружениями и другими объектами недвижимости, используемыми в дорожной деятельности, возмещение их стоимости</t>
  </si>
  <si>
    <t>1.7.</t>
  </si>
  <si>
    <t>оплата налогов и прочих обязательных платежей в части дорожного хозяйства</t>
  </si>
  <si>
    <t>1.8.</t>
  </si>
  <si>
    <t>приобретение дорожно-эксплуатационной техники и другого имущества, необходимого для строительства, капитального ремонта, ремонта и содержания автомобильных дорог общего пользования местного значения и искусственных сооружений на них</t>
  </si>
  <si>
    <t>Итого расходы</t>
  </si>
  <si>
    <t>Подпрограмма "Создание условий для обеспечения качественными коммунальными услугами"</t>
  </si>
  <si>
    <t>Иные закупки товаров, работ и услуг для обеспечения государственных (муниципальных) нужд</t>
  </si>
  <si>
    <t>100</t>
  </si>
  <si>
    <t>110</t>
  </si>
  <si>
    <t>2.9.</t>
  </si>
  <si>
    <t>налоговых и неналоговых доходов бюджета поселения в объеме, устанавливаемом решением Совета  депутатов сельского поселения Саранпауль о бюджете поселения на очередной финансовый год и на плановый период</t>
  </si>
  <si>
    <t>2.10.</t>
  </si>
  <si>
    <t>безвозмездные поступления в виде дотации бюджету сельского поселения Саранпауль на выравнивание бюджетной обеспеченности из бюджетов бюджетной системы Российской Федерации</t>
  </si>
  <si>
    <t>1.9.</t>
  </si>
  <si>
    <t>капитальный ремонт и ремонт дворовых территорий многоквартирных домов, проездов к дворовым территориям многоквартирных домов</t>
  </si>
  <si>
    <t>00000</t>
  </si>
  <si>
    <t>02030</t>
  </si>
  <si>
    <t>Расходы на выплаты персоналу государственных (муниципальных) органов</t>
  </si>
  <si>
    <t>120</t>
  </si>
  <si>
    <t>Расходы на обеспечение функций органов местного самоуправления</t>
  </si>
  <si>
    <t>02040</t>
  </si>
  <si>
    <t>850</t>
  </si>
  <si>
    <t>11</t>
  </si>
  <si>
    <t>Основное мероприятие "Управление Резервным фондом сельского поселения Саранпауль"</t>
  </si>
  <si>
    <t>22020</t>
  </si>
  <si>
    <t>99990</t>
  </si>
  <si>
    <t>10</t>
  </si>
  <si>
    <t>Подпрограмма "Профилактика правонарушений"</t>
  </si>
  <si>
    <t>Основное мероприятие "Создание условий для деятельности народных дружин"</t>
  </si>
  <si>
    <t>82300</t>
  </si>
  <si>
    <t>Подпрограмма "Профилактика незаконного оборота и потребления наркотических средств и психотропных средств в сельском поселении Саранпауль»</t>
  </si>
  <si>
    <t>Основное мероприятие "Профилактические мероприятия по противодействию и злоупотреблению наркотикам и их незаконному обороту"</t>
  </si>
  <si>
    <t>02400</t>
  </si>
  <si>
    <t>00590</t>
  </si>
  <si>
    <t>Непрограммное направление деятельности "Исполнение отдельных расходных обязательств сельского поселения Саранпауль"</t>
  </si>
  <si>
    <t>51180</t>
  </si>
  <si>
    <t>Основное мероприятие "Реализация переданных государственных полномочий по государственной регистрации актов гражданского состояния"</t>
  </si>
  <si>
    <t>D9300</t>
  </si>
  <si>
    <t>Основное мероприятие "Содействие улучшению положения на рынке труда не занятых трудовой деятельностью и безработных граждан"</t>
  </si>
  <si>
    <t>Основное мероприятие "Сохранность автомобильных дорог общего пользования местного значения"</t>
  </si>
  <si>
    <t>20070</t>
  </si>
  <si>
    <t xml:space="preserve">Основное  мероприятие «Управление  и содержание общего имущества многоквартирных домов» </t>
  </si>
  <si>
    <t>810</t>
  </si>
  <si>
    <t>Основное мероприятие "Подготовка систем коммунальной инфраструктуры к осенне-зимнему периоду"</t>
  </si>
  <si>
    <t>Основное мероприятие "Управление и распоряжение муниципальным имуществом и земельными ресурсами в сельском поселение Саранпауль"</t>
  </si>
  <si>
    <t>06</t>
  </si>
  <si>
    <t>500</t>
  </si>
  <si>
    <t>540</t>
  </si>
  <si>
    <t>ОМ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</si>
  <si>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</si>
  <si>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</si>
  <si>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Органы юстиции</t>
  </si>
  <si>
    <t>300</t>
  </si>
  <si>
    <t>9</t>
  </si>
  <si>
    <t>85060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</si>
  <si>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</si>
  <si>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Обеспечение деятельности финансовых, налоговых и таможенных органов и органов финансового (финансово-бюджетного) надзора</t>
  </si>
  <si>
    <t>89020</t>
  </si>
  <si>
    <t>Основное мероприятие "Обеспечение выполнения полномочий и функций главы сельского поселения Саранпауль"</t>
  </si>
  <si>
    <t>Основное мероприятие "Обеспечение выполнения полномочий и функций администрации сельского поселения Саранпауль"</t>
  </si>
  <si>
    <t>S2300</t>
  </si>
  <si>
    <t>Основное мероприятие "Обеспечение выполнения полномочий и функций Муниципального казенного учреждения "Хозяйственно-эксплуатационная служба сп.Саранпауль"</t>
  </si>
  <si>
    <t>Основное мероприятие "Расходы на выплаты персоналу в целях обеспечения выполнения функций органами местного самоуправления"</t>
  </si>
  <si>
    <t>Основное мероприятие "Создание и содержание резервов материальных ресурсов (запасов) для предупреждения, ликвидации чрезвычайных ситуаций"</t>
  </si>
  <si>
    <t>20030</t>
  </si>
  <si>
    <t>Создание и содержание резервов материальных ресурсов (запасов) для предупреждения, ликвидации чрезвычайных ситуаций в целях гражданской обороны</t>
  </si>
  <si>
    <t>S5060</t>
  </si>
  <si>
    <t>12</t>
  </si>
  <si>
    <t>Другие вопросы в области национальной экономики</t>
  </si>
  <si>
    <t>Основное мероприятие "Предоставление субсидий организациям на возмещение недополученных доходов при оказании коммунальных услуг по регулируемым ценам"</t>
  </si>
  <si>
    <t>Реализация мероприятий (в случае если не предусмотрено по обособленным направлениям расходов)</t>
  </si>
  <si>
    <t>Подпрограмма "Обеспечение реализации муниципальной программы"</t>
  </si>
  <si>
    <t>Культура, кинематография</t>
  </si>
  <si>
    <t>Культура</t>
  </si>
  <si>
    <t>Основное мероприятие "Осуществление функций исполнительных органов муниципальной власти сельского поселения Саранпауль по реализации единой муниципальной политики в культуре"</t>
  </si>
  <si>
    <t>Прочие расходы органов местного самоуправления</t>
  </si>
  <si>
    <t>2.11.</t>
  </si>
  <si>
    <t>акцизы на автомобильный бензин, прямогонный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Федерации, подлежащих зачислению в бюджет сельского поселения Саранпауль</t>
  </si>
  <si>
    <t xml:space="preserve">передача осуществления полномочий  органов местного самоуправления сельского поселения Саранпауль по решению вопросов местного значения в отношении автомобильных дорог общего пользования </t>
  </si>
  <si>
    <t>1.10.</t>
  </si>
  <si>
    <t>Мобилизационная и вневойсковая подготовка</t>
  </si>
  <si>
    <t>Дорожное хозяйство (дорожные фонды)</t>
  </si>
  <si>
    <t>Управление Резервным фондом</t>
  </si>
  <si>
    <t>26</t>
  </si>
  <si>
    <t>Основное мероприятие «Мероприятия по благоустройству территории сельского поселения Саранпауль»</t>
  </si>
  <si>
    <t>Основное мероприятие «Содержание и техническое обслуживание сетей уличного освещения сельского поселения Саранпауль»</t>
  </si>
  <si>
    <t>Муниципальная программа "Совершенствование муниципального управления в сельском поселении Саранпауль"</t>
  </si>
  <si>
    <t>44</t>
  </si>
  <si>
    <t>Непрограммное направление деятельности "Обеспечение исполнений полномочий Совета Депутатов сельского поселения Саранпауль"</t>
  </si>
  <si>
    <t>62</t>
  </si>
  <si>
    <t>Муниципальная программа "Создание условий для эффективного и ответственного управления муниципальными финансами, повышение устойчивости бюджета сельского поселения Саранпауль"</t>
  </si>
  <si>
    <t>Основное мероприятие "Обеспечение деятельности администрации сп.Саранпауль"</t>
  </si>
  <si>
    <t>Муниципальная программа "Обеспечение прав и законных интересов населения сельского поселения Саранпауль в отдельных сферах жизнедеятельности"</t>
  </si>
  <si>
    <t>49</t>
  </si>
  <si>
    <t>Непрограммное расходы</t>
  </si>
  <si>
    <t>60</t>
  </si>
  <si>
    <t>Муниципальная программа "Защита населения и территорий от чрезвычайных ситуаций, обеспечение пожарной безопасности в сельском поселение Саранпауль"</t>
  </si>
  <si>
    <t>Другие вопросы в области национальной безопасности и правоохранительной деятельности</t>
  </si>
  <si>
    <t>47</t>
  </si>
  <si>
    <t>Муниципальная программа "Содействие занятости населения в сельском поселения Саранпауль"</t>
  </si>
  <si>
    <t>Расходы на софинансирование мероприятий по содействию трудоустройству граждан</t>
  </si>
  <si>
    <t>Основное мероприятие "Организация занятости детей"</t>
  </si>
  <si>
    <t>Муниципальная программа "Развитие транспортной системы сельского поселения Саранпауль"</t>
  </si>
  <si>
    <t>61</t>
  </si>
  <si>
    <t>Муниципальная программа «Управление муниципальным имуществом в сельском поселении Саранпауль»</t>
  </si>
  <si>
    <t>63</t>
  </si>
  <si>
    <t>Муниципальная программа "Развитие жилищно-коммунального комплекса и повышение энергетической эффективности в сельском поселение Саранпауль"</t>
  </si>
  <si>
    <t>48</t>
  </si>
  <si>
    <t>Предоставление субсидий организациям</t>
  </si>
  <si>
    <t>61100</t>
  </si>
  <si>
    <t>Основное  мероприятие «Содержание муниципального жилого фонда и подведомственных недвижимых объектов»</t>
  </si>
  <si>
    <t>Основное мероприятие "Разработка, утверждение, актуализация схем систем коммунальной инфраструктуры"</t>
  </si>
  <si>
    <t>Муниципальная программа "Развитие культуры и туризма в сельском поселении Саранпауль"</t>
  </si>
  <si>
    <t>46</t>
  </si>
  <si>
    <t xml:space="preserve">Муниципальная программа сельского поселения Саранпауль «Благоустройство сельского поселения Саранпауль» </t>
  </si>
  <si>
    <t>2.12.</t>
  </si>
  <si>
    <t>Транспортный налог</t>
  </si>
  <si>
    <t>310</t>
  </si>
  <si>
    <t>Публичные нормативные социальные выплаты гражданам</t>
  </si>
  <si>
    <t>Сумма на 2023 год</t>
  </si>
  <si>
    <t>Основное меропритие "Строительство, реконструкция и капитальный ремонт автомобильных дорог общего пользования местного значения"</t>
  </si>
  <si>
    <t>Расходы на осуществление переданных полномочий из бюджетов городских, сельских поселений в бюджет муниципального района по решению вопросов местного значения в соответствии с заключенными соглашениям</t>
  </si>
  <si>
    <t>Расходы на содержание главы муниципального образования</t>
  </si>
  <si>
    <t>Расходы на обеспечение деятельности (оказание услуг) муниципальных учреждений</t>
  </si>
  <si>
    <t>Создание условий для деятельности народных дружин</t>
  </si>
  <si>
    <t>Расходы  на софинансирование, направленные  для создания условий для деятельности народных дружин</t>
  </si>
  <si>
    <t>Реализация мероприятий по содействию трудоустройству граждан</t>
  </si>
  <si>
    <t>Уплата налогов, сборов и иных платежей</t>
  </si>
  <si>
    <t>Осуществление первичного воинского учета органами местного самоуправления поселений, муниципальных и городских округов</t>
  </si>
  <si>
    <t>Защита населения и территории от чрезвычайных ситуаций природного и техногенного характера, пожарная безопасность</t>
  </si>
  <si>
    <t>Распределение бюджетных ассигнований по разделам, подразделам, целевым статьям (муниципальным программам сельского поселения Саранпауль и непрограммным направлениям деятельности), группам (группам и подгруппам) видов расходов классификации расходов бюджета сельского поселения Саранпауль на 2023 год</t>
  </si>
  <si>
    <t>Расходы на реализацию полномочий в области градостроительной деятельности</t>
  </si>
  <si>
    <t>Обеспечение проведения выборов и референдумов</t>
  </si>
  <si>
    <t>Расходы на подготовку и проведение выборов в сельском поселении Саранпауль</t>
  </si>
  <si>
    <t>07</t>
  </si>
  <si>
    <t>22050</t>
  </si>
  <si>
    <t>Специальные расходы</t>
  </si>
  <si>
    <t>880</t>
  </si>
  <si>
    <t>Распределение бюджетных ассигнований по целевым статьям (муниципальным программам сельского поселения Саранпауль и непрограммным направлениям деятельности), группам (группам и подгруппам) видов расходов классификации расходов бюджета сельского поселения Саранпауль на 2023 год</t>
  </si>
  <si>
    <t>Расходы на софинансирование субсидии на содержание автомобильных дорог общего пользования местного значения и искусственных сооружений на них</t>
  </si>
  <si>
    <t>S1100</t>
  </si>
  <si>
    <t>Сумма на  2023 год</t>
  </si>
  <si>
    <t>Ведомственная структура расходов бюджета сельского поселения Саранпауль на 2023 год</t>
  </si>
  <si>
    <t>Распределение бюджетных ассигнований по разделам, подразделам классификации  расходов бюджета сельского поселения Саранпауль на 2023 год</t>
  </si>
  <si>
    <t>Смета  муниципального дорожного фонда сельского поселения Саранпауль на 2023 год</t>
  </si>
  <si>
    <t xml:space="preserve">Сумма на 2023 год </t>
  </si>
  <si>
    <t>82911</t>
  </si>
  <si>
    <t xml:space="preserve">Осуществление переданных пономочий Российской Федерации на государственную регистрацию актов гражданского состояния за счет средств бюджета Ханты - Мансийского автономного округа - Югры" </t>
  </si>
  <si>
    <t>72100</t>
  </si>
  <si>
    <t>Пенсии за выслугу лет лицам, замещавшим муниципальные должности</t>
  </si>
  <si>
    <t>Приложение 3  к   Решению совета депутатов сельского поселения Саранпауль от  19.12.2022г. № 221</t>
  </si>
  <si>
    <t>Приложение 5 к   Решению совета депутатов сельского поселения Саранпауль от 19.12.2022г. № 221</t>
  </si>
  <si>
    <t>Приложение 7к   Решению совета депутатов сельского поселения Саранпауль от  19.12.2022г. № 221</t>
  </si>
  <si>
    <t>Приложение 11  к   Решению совета депутатов сельского поселения Саранпауль от  19.12.2022г. № 221</t>
  </si>
  <si>
    <t>Уточнение (+,-)</t>
  </si>
  <si>
    <t>Уточненная сумма на год (тыс. руб.)</t>
  </si>
  <si>
    <t>Доходы бюджета сельского поселения Саранпауль на 2023 год</t>
  </si>
  <si>
    <t>Код бюджетной            классификации</t>
  </si>
  <si>
    <t>Наименование кода классификации доходов</t>
  </si>
  <si>
    <t>000 1 00 00000 00 0000 000</t>
  </si>
  <si>
    <t>НАЛОГОВЫЕ И НЕНАЛОГОВЫЕ ДОХОДЫ</t>
  </si>
  <si>
    <t>000 1 01 00000 00 0000 000</t>
  </si>
  <si>
    <t>НАЛОГИ НА ПРИБЫЛЬ</t>
  </si>
  <si>
    <t>182 1 01 02000 00 0000 000</t>
  </si>
  <si>
    <t>Налог на доходы физических лиц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</si>
  <si>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</si>
  <si>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</si>
  <si>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</si>
  <si>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</si>
  <si>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</si>
  <si>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</si>
  <si>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000 1 03 00000 00 000 000</t>
  </si>
  <si>
    <t>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</si>
  <si>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</si>
  <si>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</si>
  <si>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</si>
  <si>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</si>
  <si>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000 1 06 00000 00 0000 000</t>
  </si>
  <si>
    <t>НАЛОГИ НА ИМУЩЕСТВО</t>
  </si>
  <si>
    <t>182 1 06 01030 10 0000 110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</si>
  <si>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</si>
  <si>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182 1 06 04011 02 0000 110</t>
  </si>
  <si>
    <t>Транспортный налог с организаций</t>
  </si>
  <si>
    <t>182 1 06 04012 02 0000 110</t>
  </si>
  <si>
    <t>Транспортный налог с физических лиц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</si>
  <si>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</si>
  <si>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</si>
  <si>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</si>
  <si>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</si>
  <si>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000 1 08 00000 00 0000 000</t>
  </si>
  <si>
    <t>ГОСУДАРСТВЕННАЯ ПОШЛИНА</t>
  </si>
  <si>
    <t>650 1 08 04020 01 0000 110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</si>
  <si>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</si>
  <si>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000 1 11 00000 00 0000 000</t>
  </si>
  <si>
    <t>ДОХОДЫ ОТ ИСПОЛЬЗОВАНИЯ ИМУЩЕСТВА, НАХОДЯЩЕГОСЯ В МУНИЦИПАЛЬНОЙ СОБСТВЕННОСТИ</t>
  </si>
  <si>
    <t>650 1 11 05035 10 0000 120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</si>
  <si>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</si>
  <si>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650 1 11 09045 10 0000 120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</si>
  <si>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</si>
  <si>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000 2 00 00000 00 0000 000</t>
  </si>
  <si>
    <t>Безвозмездные поступления</t>
  </si>
  <si>
    <t>000 2 02 10000 00 0000 150</t>
  </si>
  <si>
    <t>Дотации бюджетам бюджетной системы Российской Федерации</t>
  </si>
  <si>
    <t>650 2 02 15001 10 0000 150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</si>
  <si>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</si>
  <si>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000 2 02 30000 00 0000 150</t>
  </si>
  <si>
    <t>Субвенции бюджетам бюджетной системы Российской Федерации</t>
  </si>
  <si>
    <t>650 2 02 35118 10 0000 150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</si>
  <si>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</si>
  <si>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650 2 02 35930 10 0000 150</t>
  </si>
  <si>
    <t>Субвенции бюджетам сельских поселений на государственную регистрацию актов гражданского состояния</t>
  </si>
  <si>
    <t>000 2 02 40000 00 0000 150</t>
  </si>
  <si>
    <t>650 2 02 49999 10 0000 150</t>
  </si>
  <si>
    <t>Прочие межбюджетные трансферты, передаваемые бюджетам сельских поселений</t>
  </si>
  <si>
    <t>Всего Доходов</t>
  </si>
  <si>
    <t>650 2 02 30024  10 0000 150</t>
  </si>
  <si>
    <t>Субвенции бюджетам сельских поселений на выполнение передаваемых полномочий субъектов Российской Федерации</t>
  </si>
  <si>
    <t>360</t>
  </si>
  <si>
    <t>Основное мероприятие  "Управление Резервным фондом сельского поселения Саранпауль"</t>
  </si>
  <si>
    <t>Иные выплаты населению</t>
  </si>
  <si>
    <t>Сельское хозяйство и рыболовство</t>
  </si>
  <si>
    <t>Муниципальная программа "Благоустройство сельского поселения Саранпауль"</t>
  </si>
  <si>
    <t>Основное мероприятие "Мероприятия по предупреждению и ликвидации болезней животных, их лечению, защите населения от болезней, общих для человека и животных</t>
  </si>
  <si>
    <t>Субвенции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</si>
  <si>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84200</t>
  </si>
  <si>
    <t>Предоставление субсидии на содержание автомобильных дорог общего пользования местного значения и искусственных сооружений на них</t>
  </si>
  <si>
    <t>21100</t>
  </si>
  <si>
    <t>09505</t>
  </si>
  <si>
    <t>09605</t>
  </si>
  <si>
    <t>S9605</t>
  </si>
  <si>
    <t>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</si>
  <si>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Софинансирование расходов на обеспечение мероприятий по модернизации систем коммунальной инфраструктуры за счет средств бюджета Ханты-Мансийского автономного округа – Югры</t>
  </si>
  <si>
    <t xml:space="preserve">Обеспечение мероприятий по модернизации систем коммунальной инфраструктуры за счет средств бюджета Ханты-Мансийского автономного округа – Югры </t>
  </si>
  <si>
    <t>Премии и гранты</t>
  </si>
  <si>
    <t>350</t>
  </si>
  <si>
    <t>85160</t>
  </si>
  <si>
    <t>Реализация наказов избирателей депутатам Думы Ханты-Мансийского автономного округа-Югры</t>
  </si>
  <si>
    <t>650 2 02 20000 00 0000 150</t>
  </si>
  <si>
    <t>СУБСИДИИ БЮДЖЕТАМ БЮДЖЕТНОЙ СИСТЕМЫ РОССИЙСКОЙ ФЕДЕРАЦИИ (МЕЖБЮДЖЕТНЫЕ СУБСИДИИ)</t>
  </si>
  <si>
    <t>650 2 02 20041 10 0000 150</t>
  </si>
  <si>
    <t>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</si>
  <si>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Уточненная сумма на 2023 год (тыс. руб.)</t>
  </si>
  <si>
    <t>Уточненная сумма на 2023  год (тыс. руб.)</t>
  </si>
  <si>
    <t xml:space="preserve"> Приложение 16 к   Решению совета депутатов сельского поселения Саранпауль от  19.12.2022г. № 221</t>
  </si>
  <si>
    <t>Объем межбюджетных трансфертов получаемых из бюджета Березовского района в 2023 году</t>
  </si>
  <si>
    <t>Виды  межбюджетных трансфертов</t>
  </si>
  <si>
    <t>Дотации бюджетам сельских поселений на выравнивание бюджетной обеспеченности</t>
  </si>
  <si>
    <t>Субвенции бюджетам субъектов Российской Федерации и муниципальных образований</t>
  </si>
  <si>
    <t xml:space="preserve">Иные межбюджетные трансферты на создание условий для деятельности народных дружин     </t>
  </si>
  <si>
    <t xml:space="preserve">Иные межбюджетные трансферты на содействие трудоустройству граждан </t>
  </si>
  <si>
    <t>Иные межбюджетные трансферты на реализацию мероприятий по содействию трудоустройству граждан (Содействие занятости молодежи)</t>
  </si>
  <si>
    <t>Иные межбюджетные трансферты нареализацию полномочий в области градостроительной деятельности</t>
  </si>
  <si>
    <t>Иные межбюджетные трансферты в целях обеспечения достигнутого уровня соотношений в соответствии с указами Президента Российской Федерации от 7 мая 2012 года № 597, от 1 июня 2012 года № 761 и расходов, связанных с обеспечением повышения заработной платы низкооплачиваемой категории работников и дифференциацией заработной платы иных категорий работников в связи с увеличением МРОТ с 1 января 2023 года</t>
  </si>
  <si>
    <t>Всего расходов</t>
  </si>
  <si>
    <t xml:space="preserve">Иные межбюджетные трансферты на реализацию мероприятий по модернизации систем коммунальной инфраструктуры за счет средств бюджета Ханты-Мансийского автономного округа – Югры </t>
  </si>
  <si>
    <t>Иные межбюджетные трансферты  на реализацию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</si>
  <si>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Субвенции бюджетам сельских поселений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</si>
  <si>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 (Приобретение призов на мероприятие "День Оленевода"</t>
  </si>
  <si>
    <t>182 1 03 02230 01 0000 110</t>
  </si>
  <si>
    <t>182 1 03 02240 01 0000 110</t>
  </si>
  <si>
    <t>182 1 03 02250 01 0000 110</t>
  </si>
  <si>
    <t>182 1 03 02260 01 0000 110</t>
  </si>
  <si>
    <t>Софинансирование расходов на реализацию полномочий в области градостроительной деятельности</t>
  </si>
  <si>
    <t>S2911</t>
  </si>
  <si>
    <t>Основное мероприятие "Предоставление субсидии на финансовое обеспечение затрат по погашению кредитной задолженности за приобретение топлива (каменного угля) для обеспечения жизнедеятельности населения сельского поселения Саранпауль"</t>
  </si>
  <si>
    <t>830</t>
  </si>
  <si>
    <t>Исполнение судебных актов</t>
  </si>
  <si>
    <t>Иные межбюджетные трансферты на поощрение муниципальной управленческой команды за достижение показателей деятельности органов местного самоуправления Березовского района</t>
  </si>
  <si>
    <t xml:space="preserve">Иные межбюджетные трансферты  на осуществление мероприятий по обеспечению досрочного завоза продукции (товаров) с ограниченными сроками завоза грузов в навигацию </t>
  </si>
  <si>
    <t>650 1 13 00000 00 0000 000</t>
  </si>
  <si>
    <t>ДОХОДЫ ОТ ОКАЗАНИЯ ПЛАТНЫХ УСЛУГ (РАБОТ) И КОМПЕНСАЦИИ ЗАТРАТ ГОСУДАРСТВА</t>
  </si>
  <si>
    <t>650 1 13 02995 10 0000 130</t>
  </si>
  <si>
    <t>Прочие доходы от компенсации затрат бюджетов сельских поселений</t>
  </si>
  <si>
    <t>Приложение 13 к   Решению совета депутатов сельского поселения Саранпауль от  19.12.2022г. № 221</t>
  </si>
  <si>
    <t xml:space="preserve">Объём межбюджетных трансфертов, предоставляемых из бюджета сельского поселения Саранпауль в бюджет Берёзовского района  для осуществления передаваемых полномочий в 2023 году </t>
  </si>
  <si>
    <t>Наименование полномочия</t>
  </si>
  <si>
    <t>Передаваемая сумма на 2023 год</t>
  </si>
  <si>
    <t>п/п</t>
  </si>
  <si>
    <t>Передача осуществления полномочий  органов местного самоуправления сельского поселения Саранпауль по решению вопросов местного значения органам местного самоуправления Березовского района в части организации казначейского исполнения и казначейского исполнения бюджета сельского поселения Саранпауль на 2023г.</t>
  </si>
  <si>
    <t>Передача контрольно-счетной палате Березовского района полномочий контрольно-счетного органа сельского поселения Саранпауль по осуществлению внешнего муниципального финансового контроля в части проведения внешней проверки годового отчета об исполнении бюджета поселения,  экспертизы проекта бюджета поселения и внесения изменений в него, а так же контроля за исполнением бюджета на 2023г.</t>
  </si>
  <si>
    <t>Передача осуществления полномочий  органов местного самоуправления сельского поселения Саранпауль по решению вопросов местного значения органам местного самоуправления Березовского района в части утверждения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 на 2023г. (администрирование)</t>
  </si>
  <si>
    <t>Передача осуществления полномочий  органов местного самоуправления сельского поселения Саранпауль по решению вопросов местного значения органам местного самоуправления Березовского района в части утверждения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 на 2023г.</t>
  </si>
  <si>
    <t xml:space="preserve">Всего </t>
  </si>
  <si>
    <t>Приложение 9  к   Решению совета депутатов сельского поселения Саранпауль от  19.12.2022г. № 221</t>
  </si>
  <si>
    <t xml:space="preserve"> Приложение 1 к   Решению совета депутатов сельского поселения Саранпауль от  19.12.2022г. № 221</t>
  </si>
  <si>
    <t xml:space="preserve">Приложение №1  к   Решению совета депутатов сельского поселения Саранпауль от  13.11.2023г. № 08 </t>
  </si>
  <si>
    <t>Приложение №2  к   Решению совета депутатов сельского поселения Саранпауль от  13.11.2023г. № 08</t>
  </si>
  <si>
    <t>Приложение № 3 к   решению совета депутатов сельского поселения Саранпауль от  13.11.2023г. № 08</t>
  </si>
  <si>
    <t>Приложение № 4 к   решению совета депутатов сельского поселения Саранпауль от  33.11.2023г. № 08</t>
  </si>
  <si>
    <t>Приложение № 6 к   решению совета депутатов сельского поселения Саранпауль от  13.11.2023г. № 08</t>
  </si>
  <si>
    <t>Приложение № 7 к   решению совета депутатов сельского поселения Саранпауль от 13.11.2023г. № 08</t>
  </si>
  <si>
    <t>Приложение №8 к   Решению совета депутатов сельского поселения Саранпауль от  13.11.2023г. № 08</t>
  </si>
  <si>
    <t>Приложение № 5  к   решению совета депутатов сельского поселения Саранпауль от  13.11.2023г. №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</si>
</sst>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₽_-;\-* #,##0.00\ _₽_-;_-* &quot;-&quot;??\ _₽_-;_-@_-"/>
    <numFmt numFmtId="165" formatCode="#,##0.0"/>
    <numFmt numFmtId="166" formatCode="_-* #,##0.0\ _₽_-;\-* #,##0.0\ _₽_-;_-* &quot;-&quot;??\ _₽_-;_-@_-"/>
    <numFmt numFmtId="167" formatCode="_-* #,##0.0\ _₽_-;\-* #,##0.0\ _₽_-;_-* &quot;-&quot;?\ _₽_-;_-@_-"/>
    <numFmt numFmtId="168" formatCode="0.0"/>
  </numFmts>
  <fonts count="4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62"/>
      <name val="Arial Cyr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9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11" fillId="0" borderId="1" applyNumberFormat="0">
      <alignment horizontal="right" vertical="top"/>
    </xf>
    <xf numFmtId="49" fontId="10" fillId="2" borderId="1">
      <alignment horizontal="left" vertical="top" wrapText="1"/>
    </xf>
    <xf numFmtId="0" fontId="11" fillId="3" borderId="1">
      <alignment horizontal="left" vertical="top" wrapText="1"/>
    </xf>
    <xf numFmtId="164" fontId="27" fillId="0" borderId="0" applyFont="0" applyFill="0" applyBorder="0" applyAlignment="0" applyProtection="0"/>
  </cellStyleXfs>
  <cellXfs count="209">
    <xf numFmtId="0" fontId="0" fillId="0" borderId="0" xfId="0"/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right" vertical="center" wrapText="1"/>
    </xf>
    <xf numFmtId="49" fontId="0" fillId="0" borderId="0" xfId="0" applyNumberFormat="1"/>
    <xf numFmtId="49" fontId="4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18" fillId="0" borderId="2" xfId="0" applyFont="1" applyFill="1" applyBorder="1" applyAlignment="1">
      <alignment horizontal="left" vertical="justify" wrapText="1"/>
    </xf>
    <xf numFmtId="49" fontId="23" fillId="0" borderId="2" xfId="0" applyNumberFormat="1" applyFont="1" applyFill="1" applyBorder="1" applyAlignment="1">
      <alignment horizontal="center"/>
    </xf>
    <xf numFmtId="49" fontId="18" fillId="0" borderId="2" xfId="0" applyNumberFormat="1" applyFont="1" applyFill="1" applyBorder="1" applyAlignment="1">
      <alignment horizontal="center"/>
    </xf>
    <xf numFmtId="49" fontId="21" fillId="0" borderId="2" xfId="0" applyNumberFormat="1" applyFont="1" applyFill="1" applyBorder="1" applyAlignment="1">
      <alignment horizontal="center"/>
    </xf>
    <xf numFmtId="0" fontId="18" fillId="0" borderId="2" xfId="0" applyFont="1" applyFill="1" applyBorder="1" applyAlignment="1">
      <alignment horizontal="left" wrapText="1"/>
    </xf>
    <xf numFmtId="0" fontId="22" fillId="0" borderId="2" xfId="0" applyFont="1" applyFill="1" applyBorder="1" applyAlignment="1">
      <alignment horizontal="left" wrapText="1"/>
    </xf>
    <xf numFmtId="0" fontId="18" fillId="0" borderId="2" xfId="0" applyFont="1" applyFill="1" applyBorder="1" applyAlignment="1">
      <alignment horizontal="left" vertical="justify"/>
    </xf>
    <xf numFmtId="0" fontId="22" fillId="0" borderId="2" xfId="0" applyFont="1" applyFill="1" applyBorder="1"/>
    <xf numFmtId="0" fontId="18" fillId="0" borderId="2" xfId="0" applyFont="1" applyFill="1" applyBorder="1" applyAlignment="1">
      <alignment wrapText="1"/>
    </xf>
    <xf numFmtId="0" fontId="18" fillId="0" borderId="2" xfId="0" applyFont="1" applyFill="1" applyBorder="1" applyAlignment="1">
      <alignment vertical="justify" wrapText="1"/>
    </xf>
    <xf numFmtId="49" fontId="23" fillId="0" borderId="2" xfId="0" applyNumberFormat="1" applyFont="1" applyFill="1" applyBorder="1" applyAlignment="1">
      <alignment horizontal="center" vertical="top" wrapText="1"/>
    </xf>
    <xf numFmtId="49" fontId="23" fillId="0" borderId="2" xfId="0" applyNumberFormat="1" applyFont="1" applyFill="1" applyBorder="1" applyAlignment="1">
      <alignment horizontal="center" wrapText="1"/>
    </xf>
    <xf numFmtId="49" fontId="21" fillId="0" borderId="2" xfId="0" applyNumberFormat="1" applyFont="1" applyFill="1" applyBorder="1" applyAlignment="1">
      <alignment horizontal="center" wrapText="1"/>
    </xf>
    <xf numFmtId="14" fontId="18" fillId="0" borderId="2" xfId="0" applyNumberFormat="1" applyFont="1" applyFill="1" applyBorder="1" applyAlignment="1">
      <alignment horizontal="left" wrapText="1"/>
    </xf>
    <xf numFmtId="0" fontId="18" fillId="0" borderId="2" xfId="0" applyFont="1" applyFill="1" applyBorder="1" applyAlignment="1">
      <alignment horizontal="center"/>
    </xf>
    <xf numFmtId="49" fontId="19" fillId="0" borderId="2" xfId="0" applyNumberFormat="1" applyFont="1" applyFill="1" applyBorder="1" applyAlignment="1">
      <alignment horizontal="center"/>
    </xf>
    <xf numFmtId="0" fontId="18" fillId="0" borderId="2" xfId="0" applyFont="1" applyFill="1" applyBorder="1" applyAlignment="1">
      <alignment vertical="top" wrapText="1"/>
    </xf>
    <xf numFmtId="2" fontId="18" fillId="0" borderId="2" xfId="0" applyNumberFormat="1" applyFont="1" applyFill="1" applyBorder="1" applyAlignment="1">
      <alignment wrapText="1"/>
    </xf>
    <xf numFmtId="0" fontId="23" fillId="0" borderId="2" xfId="0" applyFont="1" applyFill="1" applyBorder="1" applyAlignment="1">
      <alignment horizontal="center"/>
    </xf>
    <xf numFmtId="49" fontId="2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5" fillId="0" borderId="2" xfId="0" applyFont="1" applyBorder="1" applyAlignment="1">
      <alignment vertical="center" wrapText="1"/>
    </xf>
    <xf numFmtId="49" fontId="5" fillId="0" borderId="2" xfId="0" applyNumberFormat="1" applyFont="1" applyBorder="1" applyAlignment="1">
      <alignment horizontal="right" vertical="center" wrapText="1"/>
    </xf>
    <xf numFmtId="49" fontId="5" fillId="0" borderId="2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165" fontId="12" fillId="0" borderId="2" xfId="0" applyNumberFormat="1" applyFont="1" applyBorder="1" applyAlignment="1">
      <alignment horizontal="center" vertical="center" wrapText="1"/>
    </xf>
    <xf numFmtId="16" fontId="12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justify" vertical="center" wrapText="1"/>
    </xf>
    <xf numFmtId="165" fontId="13" fillId="0" borderId="2" xfId="0" applyNumberFormat="1" applyFont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left" wrapText="1"/>
    </xf>
    <xf numFmtId="49" fontId="23" fillId="0" borderId="5" xfId="0" applyNumberFormat="1" applyFont="1" applyFill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left" wrapText="1"/>
    </xf>
    <xf numFmtId="14" fontId="18" fillId="0" borderId="5" xfId="0" applyNumberFormat="1" applyFont="1" applyFill="1" applyBorder="1" applyAlignment="1">
      <alignment horizontal="left" wrapText="1"/>
    </xf>
    <xf numFmtId="49" fontId="23" fillId="0" borderId="5" xfId="0" applyNumberFormat="1" applyFont="1" applyFill="1" applyBorder="1" applyAlignment="1">
      <alignment horizontal="center"/>
    </xf>
    <xf numFmtId="49" fontId="23" fillId="0" borderId="8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left" wrapText="1"/>
    </xf>
    <xf numFmtId="49" fontId="21" fillId="0" borderId="8" xfId="0" applyNumberFormat="1" applyFont="1" applyFill="1" applyBorder="1" applyAlignment="1">
      <alignment horizontal="center"/>
    </xf>
    <xf numFmtId="49" fontId="19" fillId="0" borderId="8" xfId="0" applyNumberFormat="1" applyFont="1" applyFill="1" applyBorder="1" applyAlignment="1">
      <alignment horizontal="center"/>
    </xf>
    <xf numFmtId="2" fontId="18" fillId="0" borderId="5" xfId="0" applyNumberFormat="1" applyFont="1" applyFill="1" applyBorder="1" applyAlignment="1">
      <alignment wrapText="1"/>
    </xf>
    <xf numFmtId="0" fontId="18" fillId="0" borderId="5" xfId="0" applyFont="1" applyFill="1" applyBorder="1" applyAlignment="1">
      <alignment horizontal="left" vertical="justify"/>
    </xf>
    <xf numFmtId="0" fontId="22" fillId="0" borderId="2" xfId="0" applyFont="1" applyFill="1" applyBorder="1" applyAlignment="1">
      <alignment horizontal="left" vertical="justify" wrapText="1"/>
    </xf>
    <xf numFmtId="0" fontId="18" fillId="0" borderId="6" xfId="0" applyFont="1" applyFill="1" applyBorder="1" applyAlignment="1">
      <alignment horizontal="left" wrapText="1"/>
    </xf>
    <xf numFmtId="0" fontId="18" fillId="0" borderId="5" xfId="0" applyFont="1" applyFill="1" applyBorder="1" applyAlignment="1">
      <alignment horizontal="left" vertical="center" wrapText="1"/>
    </xf>
    <xf numFmtId="165" fontId="20" fillId="0" borderId="2" xfId="0" applyNumberFormat="1" applyFont="1" applyFill="1" applyBorder="1" applyAlignment="1">
      <alignment horizontal="center"/>
    </xf>
    <xf numFmtId="165" fontId="22" fillId="0" borderId="2" xfId="0" applyNumberFormat="1" applyFont="1" applyFill="1" applyBorder="1" applyAlignment="1">
      <alignment horizontal="center"/>
    </xf>
    <xf numFmtId="165" fontId="18" fillId="0" borderId="2" xfId="0" applyNumberFormat="1" applyFont="1" applyFill="1" applyBorder="1" applyAlignment="1">
      <alignment horizontal="center"/>
    </xf>
    <xf numFmtId="165" fontId="18" fillId="0" borderId="2" xfId="0" applyNumberFormat="1" applyFont="1" applyFill="1" applyBorder="1" applyAlignment="1">
      <alignment horizontal="center" wrapText="1"/>
    </xf>
    <xf numFmtId="49" fontId="21" fillId="0" borderId="5" xfId="0" applyNumberFormat="1" applyFont="1" applyFill="1" applyBorder="1" applyAlignment="1">
      <alignment horizontal="center" wrapText="1"/>
    </xf>
    <xf numFmtId="165" fontId="12" fillId="0" borderId="2" xfId="0" applyNumberFormat="1" applyFont="1" applyFill="1" applyBorder="1" applyAlignment="1">
      <alignment horizontal="center" vertical="center" wrapText="1"/>
    </xf>
    <xf numFmtId="49" fontId="24" fillId="0" borderId="0" xfId="0" applyNumberFormat="1" applyFont="1" applyFill="1" applyAlignment="1">
      <alignment horizontal="right" vertical="center" wrapText="1"/>
    </xf>
    <xf numFmtId="49" fontId="18" fillId="0" borderId="0" xfId="0" applyNumberFormat="1" applyFont="1" applyFill="1" applyAlignment="1">
      <alignment horizontal="right" vertical="center" wrapText="1"/>
    </xf>
    <xf numFmtId="0" fontId="20" fillId="0" borderId="2" xfId="0" applyFont="1" applyFill="1" applyBorder="1"/>
    <xf numFmtId="0" fontId="18" fillId="0" borderId="6" xfId="0" applyFont="1" applyFill="1" applyBorder="1" applyAlignment="1">
      <alignment wrapText="1"/>
    </xf>
    <xf numFmtId="0" fontId="20" fillId="0" borderId="2" xfId="0" applyFont="1" applyFill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justify"/>
    </xf>
    <xf numFmtId="49" fontId="19" fillId="0" borderId="2" xfId="0" applyNumberFormat="1" applyFont="1" applyFill="1" applyBorder="1" applyAlignment="1">
      <alignment horizontal="center" vertical="top" wrapText="1"/>
    </xf>
    <xf numFmtId="0" fontId="20" fillId="0" borderId="5" xfId="0" applyFont="1" applyFill="1" applyBorder="1" applyAlignment="1">
      <alignment horizontal="left" vertical="justify"/>
    </xf>
    <xf numFmtId="0" fontId="20" fillId="0" borderId="2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165" fontId="20" fillId="0" borderId="2" xfId="0" applyNumberFormat="1" applyFont="1" applyFill="1" applyBorder="1" applyAlignment="1">
      <alignment horizontal="center" vertical="center"/>
    </xf>
    <xf numFmtId="14" fontId="20" fillId="0" borderId="2" xfId="0" applyNumberFormat="1" applyFont="1" applyFill="1" applyBorder="1" applyAlignment="1">
      <alignment horizontal="left" wrapText="1"/>
    </xf>
    <xf numFmtId="2" fontId="20" fillId="0" borderId="2" xfId="0" applyNumberFormat="1" applyFont="1" applyFill="1" applyBorder="1" applyAlignment="1">
      <alignment wrapText="1"/>
    </xf>
    <xf numFmtId="0" fontId="19" fillId="0" borderId="2" xfId="0" applyFont="1" applyFill="1" applyBorder="1" applyAlignment="1">
      <alignment horizontal="center"/>
    </xf>
    <xf numFmtId="165" fontId="28" fillId="0" borderId="2" xfId="0" applyNumberFormat="1" applyFont="1" applyFill="1" applyBorder="1" applyAlignment="1">
      <alignment horizontal="center"/>
    </xf>
    <xf numFmtId="165" fontId="26" fillId="0" borderId="2" xfId="0" applyNumberFormat="1" applyFont="1" applyFill="1" applyBorder="1" applyAlignment="1">
      <alignment horizontal="center"/>
    </xf>
    <xf numFmtId="165" fontId="28" fillId="0" borderId="2" xfId="0" applyNumberFormat="1" applyFont="1" applyFill="1" applyBorder="1" applyAlignment="1">
      <alignment horizontal="center" wrapText="1"/>
    </xf>
    <xf numFmtId="165" fontId="26" fillId="0" borderId="2" xfId="0" applyNumberFormat="1" applyFont="1" applyFill="1" applyBorder="1" applyAlignment="1">
      <alignment horizontal="center" wrapText="1"/>
    </xf>
    <xf numFmtId="166" fontId="7" fillId="0" borderId="2" xfId="5" applyNumberFormat="1" applyFont="1" applyBorder="1" applyAlignment="1">
      <alignment horizontal="center"/>
    </xf>
    <xf numFmtId="166" fontId="7" fillId="0" borderId="2" xfId="0" applyNumberFormat="1" applyFont="1" applyBorder="1"/>
    <xf numFmtId="0" fontId="8" fillId="0" borderId="0" xfId="0" applyFont="1" applyAlignment="1">
      <alignment horizontal="right" wrapText="1"/>
    </xf>
    <xf numFmtId="0" fontId="30" fillId="0" borderId="0" xfId="0" applyFont="1" applyFill="1"/>
    <xf numFmtId="49" fontId="30" fillId="0" borderId="0" xfId="0" applyNumberFormat="1" applyFont="1" applyFill="1"/>
    <xf numFmtId="0" fontId="31" fillId="0" borderId="0" xfId="0" applyFont="1" applyFill="1"/>
    <xf numFmtId="0" fontId="32" fillId="0" borderId="0" xfId="0" applyFont="1" applyFill="1"/>
    <xf numFmtId="4" fontId="30" fillId="0" borderId="0" xfId="0" applyNumberFormat="1" applyFont="1" applyFill="1"/>
    <xf numFmtId="165" fontId="33" fillId="0" borderId="2" xfId="0" applyNumberFormat="1" applyFont="1" applyFill="1" applyBorder="1" applyAlignment="1">
      <alignment horizontal="center"/>
    </xf>
    <xf numFmtId="165" fontId="34" fillId="0" borderId="2" xfId="0" applyNumberFormat="1" applyFont="1" applyBorder="1" applyAlignment="1">
      <alignment horizontal="center" vertical="center" wrapText="1"/>
    </xf>
    <xf numFmtId="166" fontId="29" fillId="0" borderId="2" xfId="0" applyNumberFormat="1" applyFont="1" applyBorder="1"/>
    <xf numFmtId="166" fontId="29" fillId="0" borderId="2" xfId="5" applyNumberFormat="1" applyFont="1" applyBorder="1" applyAlignment="1">
      <alignment horizontal="center"/>
    </xf>
    <xf numFmtId="0" fontId="13" fillId="0" borderId="2" xfId="0" applyFont="1" applyBorder="1" applyAlignment="1">
      <alignment horizontal="justify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vertical="top" wrapText="1"/>
    </xf>
    <xf numFmtId="49" fontId="21" fillId="0" borderId="5" xfId="0" applyNumberFormat="1" applyFont="1" applyFill="1" applyBorder="1" applyAlignment="1">
      <alignment horizontal="center"/>
    </xf>
    <xf numFmtId="0" fontId="18" fillId="0" borderId="5" xfId="0" applyFont="1" applyFill="1" applyBorder="1" applyAlignment="1">
      <alignment horizontal="left" vertical="justify" wrapText="1"/>
    </xf>
    <xf numFmtId="0" fontId="1" fillId="0" borderId="2" xfId="0" applyFont="1" applyBorder="1" applyAlignment="1">
      <alignment horizontal="justify" vertical="center" wrapText="1"/>
    </xf>
    <xf numFmtId="0" fontId="16" fillId="0" borderId="2" xfId="0" applyFont="1" applyBorder="1" applyAlignment="1">
      <alignment vertical="top" wrapText="1"/>
    </xf>
    <xf numFmtId="165" fontId="30" fillId="0" borderId="0" xfId="0" applyNumberFormat="1" applyFont="1" applyFill="1"/>
    <xf numFmtId="0" fontId="8" fillId="0" borderId="0" xfId="0" applyFont="1" applyAlignment="1">
      <alignment horizontal="right" wrapText="1"/>
    </xf>
    <xf numFmtId="0" fontId="4" fillId="0" borderId="0" xfId="0" applyFont="1" applyAlignment="1">
      <alignment horizontal="right" vertical="center" wrapText="1"/>
    </xf>
    <xf numFmtId="0" fontId="19" fillId="0" borderId="2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24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justify" vertical="center" wrapText="1"/>
    </xf>
    <xf numFmtId="0" fontId="18" fillId="0" borderId="5" xfId="0" applyFont="1" applyFill="1" applyBorder="1" applyAlignment="1">
      <alignment wrapText="1"/>
    </xf>
    <xf numFmtId="166" fontId="26" fillId="0" borderId="2" xfId="5" applyNumberFormat="1" applyFont="1" applyFill="1" applyBorder="1" applyAlignment="1">
      <alignment horizontal="center"/>
    </xf>
    <xf numFmtId="167" fontId="26" fillId="0" borderId="2" xfId="0" applyNumberFormat="1" applyFont="1" applyFill="1" applyBorder="1" applyAlignment="1">
      <alignment horizontal="center"/>
    </xf>
    <xf numFmtId="165" fontId="18" fillId="0" borderId="2" xfId="0" applyNumberFormat="1" applyFont="1" applyBorder="1" applyAlignment="1">
      <alignment horizontal="center" vertical="center" wrapText="1"/>
    </xf>
    <xf numFmtId="166" fontId="13" fillId="0" borderId="2" xfId="5" applyNumberFormat="1" applyFont="1" applyBorder="1" applyAlignment="1">
      <alignment vertical="top" wrapText="1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0" fillId="0" borderId="0" xfId="0" applyBorder="1"/>
    <xf numFmtId="0" fontId="13" fillId="0" borderId="4" xfId="0" applyFont="1" applyBorder="1" applyAlignment="1">
      <alignment horizontal="center" vertical="center" wrapText="1"/>
    </xf>
    <xf numFmtId="168" fontId="15" fillId="0" borderId="2" xfId="0" applyNumberFormat="1" applyFont="1" applyBorder="1" applyAlignment="1">
      <alignment horizontal="center" vertical="center" wrapText="1"/>
    </xf>
    <xf numFmtId="168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justify" vertical="center" wrapText="1"/>
    </xf>
    <xf numFmtId="168" fontId="13" fillId="0" borderId="2" xfId="0" applyNumberFormat="1" applyFont="1" applyFill="1" applyBorder="1" applyAlignment="1">
      <alignment horizontal="center" vertical="center" wrapText="1"/>
    </xf>
    <xf numFmtId="168" fontId="37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right" vertical="center" wrapText="1"/>
    </xf>
    <xf numFmtId="0" fontId="22" fillId="0" borderId="2" xfId="0" applyFont="1" applyFill="1" applyBorder="1" applyAlignment="1">
      <alignment vertical="center" wrapText="1"/>
    </xf>
    <xf numFmtId="165" fontId="22" fillId="0" borderId="2" xfId="0" applyNumberFormat="1" applyFont="1" applyFill="1" applyBorder="1" applyAlignment="1">
      <alignment horizontal="center" vertical="center" wrapText="1"/>
    </xf>
    <xf numFmtId="165" fontId="22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justify" vertical="center" wrapText="1"/>
    </xf>
    <xf numFmtId="165" fontId="18" fillId="0" borderId="2" xfId="0" applyNumberFormat="1" applyFont="1" applyFill="1" applyBorder="1" applyAlignment="1">
      <alignment horizontal="center" vertical="center" wrapText="1"/>
    </xf>
    <xf numFmtId="165" fontId="18" fillId="0" borderId="2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justify" vertical="center" wrapText="1"/>
    </xf>
    <xf numFmtId="0" fontId="18" fillId="0" borderId="2" xfId="0" applyFont="1" applyFill="1" applyBorder="1" applyAlignment="1">
      <alignment horizontal="justify" vertical="top" wrapText="1"/>
    </xf>
    <xf numFmtId="0" fontId="18" fillId="0" borderId="4" xfId="0" applyFont="1" applyFill="1" applyBorder="1" applyAlignment="1">
      <alignment horizontal="justify" vertical="top" wrapText="1"/>
    </xf>
    <xf numFmtId="0" fontId="22" fillId="0" borderId="4" xfId="0" applyFont="1" applyFill="1" applyBorder="1" applyAlignment="1">
      <alignment horizontal="justify" vertical="top" wrapText="1"/>
    </xf>
    <xf numFmtId="0" fontId="22" fillId="0" borderId="2" xfId="0" applyFont="1" applyFill="1" applyBorder="1" applyAlignment="1">
      <alignment vertical="top" wrapText="1"/>
    </xf>
    <xf numFmtId="0" fontId="18" fillId="0" borderId="9" xfId="0" applyFont="1" applyFill="1" applyBorder="1" applyAlignment="1">
      <alignment vertical="top" wrapText="1"/>
    </xf>
    <xf numFmtId="164" fontId="30" fillId="0" borderId="0" xfId="5" applyFont="1" applyFill="1"/>
    <xf numFmtId="0" fontId="22" fillId="0" borderId="2" xfId="0" applyFont="1" applyFill="1" applyBorder="1" applyAlignment="1">
      <alignment horizontal="right" vertical="center" wrapText="1"/>
    </xf>
    <xf numFmtId="0" fontId="18" fillId="0" borderId="0" xfId="0" applyFont="1" applyFill="1" applyAlignment="1">
      <alignment vertical="center" wrapText="1"/>
    </xf>
    <xf numFmtId="167" fontId="33" fillId="0" borderId="2" xfId="0" applyNumberFormat="1" applyFont="1" applyFill="1" applyBorder="1"/>
    <xf numFmtId="166" fontId="28" fillId="0" borderId="2" xfId="5" applyNumberFormat="1" applyFont="1" applyFill="1" applyBorder="1" applyAlignment="1">
      <alignment horizontal="center"/>
    </xf>
    <xf numFmtId="0" fontId="22" fillId="0" borderId="2" xfId="0" applyFont="1" applyFill="1" applyBorder="1" applyAlignment="1">
      <alignment wrapText="1"/>
    </xf>
    <xf numFmtId="167" fontId="26" fillId="0" borderId="2" xfId="0" applyNumberFormat="1" applyFont="1" applyFill="1" applyBorder="1"/>
    <xf numFmtId="167" fontId="28" fillId="0" borderId="2" xfId="0" applyNumberFormat="1" applyFont="1" applyFill="1" applyBorder="1"/>
    <xf numFmtId="167" fontId="26" fillId="0" borderId="2" xfId="0" applyNumberFormat="1" applyFont="1" applyFill="1" applyBorder="1" applyAlignment="1">
      <alignment horizontal="center" vertical="center"/>
    </xf>
    <xf numFmtId="166" fontId="33" fillId="0" borderId="2" xfId="5" applyNumberFormat="1" applyFont="1" applyFill="1" applyBorder="1" applyAlignment="1">
      <alignment horizontal="center"/>
    </xf>
    <xf numFmtId="0" fontId="25" fillId="0" borderId="0" xfId="0" applyFont="1" applyFill="1"/>
    <xf numFmtId="0" fontId="19" fillId="0" borderId="2" xfId="0" applyFont="1" applyFill="1" applyBorder="1"/>
    <xf numFmtId="0" fontId="24" fillId="0" borderId="0" xfId="0" applyFont="1" applyFill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wrapText="1"/>
    </xf>
    <xf numFmtId="0" fontId="18" fillId="0" borderId="3" xfId="0" applyFont="1" applyFill="1" applyBorder="1" applyAlignment="1">
      <alignment horizontal="right" vertical="center"/>
    </xf>
    <xf numFmtId="0" fontId="24" fillId="0" borderId="0" xfId="0" applyFont="1" applyFill="1" applyAlignment="1">
      <alignment horizontal="center" vertical="center" wrapText="1"/>
    </xf>
    <xf numFmtId="49" fontId="25" fillId="0" borderId="0" xfId="0" applyNumberFormat="1" applyFont="1" applyFill="1" applyAlignment="1">
      <alignment horizontal="right" wrapText="1"/>
    </xf>
    <xf numFmtId="0" fontId="25" fillId="0" borderId="0" xfId="0" applyFont="1" applyFill="1" applyAlignment="1">
      <alignment horizontal="right" wrapText="1"/>
    </xf>
    <xf numFmtId="0" fontId="22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wrapText="1"/>
    </xf>
    <xf numFmtId="0" fontId="24" fillId="0" borderId="0" xfId="0" applyFont="1" applyFill="1" applyAlignment="1">
      <alignment vertical="center" wrapText="1"/>
    </xf>
    <xf numFmtId="0" fontId="18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49" fontId="26" fillId="0" borderId="2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wrapText="1"/>
    </xf>
    <xf numFmtId="0" fontId="18" fillId="0" borderId="2" xfId="0" applyFont="1" applyFill="1" applyBorder="1" applyAlignment="1">
      <alignment horizontal="center" wrapText="1"/>
    </xf>
    <xf numFmtId="0" fontId="38" fillId="0" borderId="0" xfId="0" applyFont="1" applyFill="1" applyAlignment="1">
      <alignment horizontal="center" vertical="center" wrapText="1"/>
    </xf>
    <xf numFmtId="0" fontId="39" fillId="0" borderId="2" xfId="0" applyFont="1" applyFill="1" applyBorder="1" applyAlignment="1">
      <alignment wrapText="1"/>
    </xf>
    <xf numFmtId="0" fontId="39" fillId="0" borderId="2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wrapText="1"/>
    </xf>
    <xf numFmtId="0" fontId="8" fillId="0" borderId="2" xfId="0" applyFont="1" applyBorder="1" applyAlignment="1">
      <alignment horizontal="center" wrapText="1"/>
    </xf>
    <xf numFmtId="0" fontId="8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wrapText="1"/>
    </xf>
    <xf numFmtId="0" fontId="25" fillId="0" borderId="4" xfId="0" applyFont="1" applyFill="1" applyBorder="1" applyAlignment="1">
      <alignment horizontal="center" wrapText="1"/>
    </xf>
    <xf numFmtId="0" fontId="13" fillId="0" borderId="2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/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13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justify" vertical="center" wrapText="1"/>
    </xf>
    <xf numFmtId="168" fontId="15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6">
    <cellStyle name="Данные (редактируемые)" xfId="2"/>
    <cellStyle name="Обычный" xfId="0" builtinId="0"/>
    <cellStyle name="Обычный 2" xfId="1"/>
    <cellStyle name="Свойства элементов измерения" xfId="3"/>
    <cellStyle name="Финансовый" xfId="5" builtinId="3"/>
    <cellStyle name="Элементы осей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zoomScaleNormal="100" workbookViewId="0">
      <selection activeCell="D1" sqref="D1:E1"/>
    </sheetView>
  </sheetViews>
  <sheetFormatPr defaultRowHeight="15" x14ac:dyDescent="0.25"/>
  <cols>
    <col min="1" max="1" width="24.42578125" style="86" customWidth="1"/>
    <col min="2" max="2" width="51.28515625" style="86" customWidth="1"/>
    <col min="3" max="3" width="22.28515625" style="86" customWidth="1"/>
    <col min="4" max="4" width="22" style="86" customWidth="1"/>
    <col min="5" max="5" width="21.85546875" style="86" customWidth="1"/>
    <col min="6" max="6" width="9.140625" style="86"/>
    <col min="7" max="7" width="15.42578125" style="86" customWidth="1"/>
    <col min="8" max="16384" width="9.140625" style="86"/>
  </cols>
  <sheetData>
    <row r="1" spans="1:5" ht="56.25" customHeight="1" x14ac:dyDescent="0.25">
      <c r="D1" s="164" t="s">
        <v>382</v>
      </c>
      <c r="E1" s="164"/>
    </row>
    <row r="2" spans="1:5" ht="64.5" customHeight="1" x14ac:dyDescent="0.25">
      <c r="A2" s="132"/>
      <c r="B2" s="132"/>
      <c r="C2" s="132"/>
      <c r="D2" s="163" t="s">
        <v>381</v>
      </c>
      <c r="E2" s="163"/>
    </row>
    <row r="3" spans="1:5" ht="15" customHeight="1" x14ac:dyDescent="0.25">
      <c r="A3" s="162" t="s">
        <v>253</v>
      </c>
      <c r="B3" s="162"/>
      <c r="C3" s="162"/>
      <c r="D3" s="162"/>
      <c r="E3" s="162"/>
    </row>
    <row r="4" spans="1:5" x14ac:dyDescent="0.25">
      <c r="A4" s="161" t="s">
        <v>0</v>
      </c>
      <c r="B4" s="161"/>
      <c r="C4" s="161"/>
      <c r="D4" s="161"/>
      <c r="E4" s="161"/>
    </row>
    <row r="5" spans="1:5" x14ac:dyDescent="0.25">
      <c r="A5" s="165" t="s">
        <v>254</v>
      </c>
      <c r="B5" s="165" t="s">
        <v>255</v>
      </c>
      <c r="C5" s="165" t="s">
        <v>216</v>
      </c>
      <c r="D5" s="160" t="s">
        <v>251</v>
      </c>
      <c r="E5" s="160" t="s">
        <v>338</v>
      </c>
    </row>
    <row r="6" spans="1:5" ht="25.5" customHeight="1" x14ac:dyDescent="0.25">
      <c r="A6" s="165"/>
      <c r="B6" s="165"/>
      <c r="C6" s="165"/>
      <c r="D6" s="160"/>
      <c r="E6" s="160"/>
    </row>
    <row r="7" spans="1:5" x14ac:dyDescent="0.25">
      <c r="A7" s="116">
        <v>1</v>
      </c>
      <c r="B7" s="116">
        <v>2</v>
      </c>
      <c r="C7" s="116">
        <v>3</v>
      </c>
      <c r="D7" s="116">
        <v>4</v>
      </c>
      <c r="E7" s="116">
        <v>5</v>
      </c>
    </row>
    <row r="8" spans="1:5" x14ac:dyDescent="0.25">
      <c r="A8" s="133" t="s">
        <v>256</v>
      </c>
      <c r="B8" s="133" t="s">
        <v>257</v>
      </c>
      <c r="C8" s="134">
        <f>C9+C19+C25+C27+C14+C30</f>
        <v>22899.1</v>
      </c>
      <c r="D8" s="135">
        <f>E8-C8</f>
        <v>3665.5999999999985</v>
      </c>
      <c r="E8" s="134">
        <f>E9+E19+E25+E27+E14+E30</f>
        <v>26564.699999999997</v>
      </c>
    </row>
    <row r="9" spans="1:5" x14ac:dyDescent="0.25">
      <c r="A9" s="133" t="s">
        <v>258</v>
      </c>
      <c r="B9" s="133" t="s">
        <v>259</v>
      </c>
      <c r="C9" s="134">
        <f>C10</f>
        <v>8479.9</v>
      </c>
      <c r="D9" s="135">
        <f t="shared" ref="D9:D43" si="0">E9-C9</f>
        <v>0</v>
      </c>
      <c r="E9" s="134">
        <f>E10</f>
        <v>8479.9</v>
      </c>
    </row>
    <row r="10" spans="1:5" x14ac:dyDescent="0.25">
      <c r="A10" s="136" t="s">
        <v>260</v>
      </c>
      <c r="B10" s="137" t="s">
        <v>261</v>
      </c>
      <c r="C10" s="138">
        <f>C11+C12+C13</f>
        <v>8479.9</v>
      </c>
      <c r="D10" s="139">
        <f t="shared" si="0"/>
        <v>0</v>
      </c>
      <c r="E10" s="138">
        <f>E11+E12+E13</f>
        <v>8479.9</v>
      </c>
    </row>
    <row r="11" spans="1:5" ht="63.75" x14ac:dyDescent="0.25">
      <c r="A11" s="136" t="s">
        <v>262</v>
      </c>
      <c r="B11" s="137" t="s">
        <v>263</v>
      </c>
      <c r="C11" s="138">
        <v>8208.5</v>
      </c>
      <c r="D11" s="139">
        <f t="shared" si="0"/>
        <v>0</v>
      </c>
      <c r="E11" s="138">
        <v>8208.5</v>
      </c>
    </row>
    <row r="12" spans="1:5" ht="102" x14ac:dyDescent="0.25">
      <c r="A12" s="136" t="s">
        <v>264</v>
      </c>
      <c r="B12" s="137" t="s">
        <v>265</v>
      </c>
      <c r="C12" s="138">
        <v>198.8</v>
      </c>
      <c r="D12" s="139">
        <f t="shared" si="0"/>
        <v>0</v>
      </c>
      <c r="E12" s="138">
        <v>198.8</v>
      </c>
    </row>
    <row r="13" spans="1:5" ht="38.25" x14ac:dyDescent="0.25">
      <c r="A13" s="136" t="s">
        <v>266</v>
      </c>
      <c r="B13" s="137" t="s">
        <v>267</v>
      </c>
      <c r="C13" s="138">
        <v>72.599999999999994</v>
      </c>
      <c r="D13" s="139">
        <f t="shared" si="0"/>
        <v>0</v>
      </c>
      <c r="E13" s="138">
        <v>72.599999999999994</v>
      </c>
    </row>
    <row r="14" spans="1:5" s="89" customFormat="1" ht="25.5" x14ac:dyDescent="0.25">
      <c r="A14" s="133" t="s">
        <v>268</v>
      </c>
      <c r="B14" s="140" t="s">
        <v>269</v>
      </c>
      <c r="C14" s="134">
        <f>C15+C16+C17+C18</f>
        <v>9144.1999999999989</v>
      </c>
      <c r="D14" s="135">
        <f t="shared" si="0"/>
        <v>1856</v>
      </c>
      <c r="E14" s="134">
        <f>E15+E16+E17+E18</f>
        <v>11000.199999999999</v>
      </c>
    </row>
    <row r="15" spans="1:5" ht="63.75" x14ac:dyDescent="0.25">
      <c r="A15" s="136" t="s">
        <v>355</v>
      </c>
      <c r="B15" s="137" t="s">
        <v>270</v>
      </c>
      <c r="C15" s="138">
        <v>4000.4</v>
      </c>
      <c r="D15" s="139">
        <f>E15-C15</f>
        <v>1249.9999999999995</v>
      </c>
      <c r="E15" s="138">
        <v>5250.4</v>
      </c>
    </row>
    <row r="16" spans="1:5" ht="76.5" x14ac:dyDescent="0.25">
      <c r="A16" s="136" t="s">
        <v>356</v>
      </c>
      <c r="B16" s="137" t="s">
        <v>271</v>
      </c>
      <c r="C16" s="138">
        <v>24.2</v>
      </c>
      <c r="D16" s="139">
        <f t="shared" si="0"/>
        <v>6</v>
      </c>
      <c r="E16" s="138">
        <v>30.2</v>
      </c>
    </row>
    <row r="17" spans="1:5" ht="63.75" x14ac:dyDescent="0.25">
      <c r="A17" s="136" t="s">
        <v>357</v>
      </c>
      <c r="B17" s="137" t="s">
        <v>272</v>
      </c>
      <c r="C17" s="138">
        <v>5672.8</v>
      </c>
      <c r="D17" s="139">
        <f t="shared" si="0"/>
        <v>600</v>
      </c>
      <c r="E17" s="138">
        <v>6272.8</v>
      </c>
    </row>
    <row r="18" spans="1:5" ht="63.75" x14ac:dyDescent="0.25">
      <c r="A18" s="136" t="s">
        <v>358</v>
      </c>
      <c r="B18" s="141" t="s">
        <v>273</v>
      </c>
      <c r="C18" s="138">
        <v>-553.20000000000005</v>
      </c>
      <c r="D18" s="139">
        <f t="shared" si="0"/>
        <v>0</v>
      </c>
      <c r="E18" s="138">
        <v>-553.20000000000005</v>
      </c>
    </row>
    <row r="19" spans="1:5" s="89" customFormat="1" x14ac:dyDescent="0.25">
      <c r="A19" s="133" t="s">
        <v>274</v>
      </c>
      <c r="B19" s="133" t="s">
        <v>275</v>
      </c>
      <c r="C19" s="134">
        <f>C20+C23+C24+C21+C22</f>
        <v>2845</v>
      </c>
      <c r="D19" s="135">
        <f t="shared" si="0"/>
        <v>0</v>
      </c>
      <c r="E19" s="134">
        <f>E20+E23+E24+E21+E22</f>
        <v>2845</v>
      </c>
    </row>
    <row r="20" spans="1:5" ht="38.25" x14ac:dyDescent="0.25">
      <c r="A20" s="136" t="s">
        <v>276</v>
      </c>
      <c r="B20" s="137" t="s">
        <v>277</v>
      </c>
      <c r="C20" s="138">
        <v>530</v>
      </c>
      <c r="D20" s="139">
        <f t="shared" si="0"/>
        <v>0</v>
      </c>
      <c r="E20" s="138">
        <v>530</v>
      </c>
    </row>
    <row r="21" spans="1:5" x14ac:dyDescent="0.25">
      <c r="A21" s="136" t="s">
        <v>278</v>
      </c>
      <c r="B21" s="137" t="s">
        <v>279</v>
      </c>
      <c r="C21" s="138">
        <v>45</v>
      </c>
      <c r="D21" s="139">
        <f t="shared" si="0"/>
        <v>0</v>
      </c>
      <c r="E21" s="138">
        <v>45</v>
      </c>
    </row>
    <row r="22" spans="1:5" x14ac:dyDescent="0.25">
      <c r="A22" s="136" t="s">
        <v>280</v>
      </c>
      <c r="B22" s="137" t="s">
        <v>281</v>
      </c>
      <c r="C22" s="138">
        <v>80</v>
      </c>
      <c r="D22" s="139">
        <f t="shared" si="0"/>
        <v>0</v>
      </c>
      <c r="E22" s="138">
        <v>80</v>
      </c>
    </row>
    <row r="23" spans="1:5" ht="25.5" x14ac:dyDescent="0.25">
      <c r="A23" s="136" t="s">
        <v>282</v>
      </c>
      <c r="B23" s="137" t="s">
        <v>283</v>
      </c>
      <c r="C23" s="138">
        <v>2100</v>
      </c>
      <c r="D23" s="139">
        <f t="shared" si="0"/>
        <v>0</v>
      </c>
      <c r="E23" s="138">
        <v>2100</v>
      </c>
    </row>
    <row r="24" spans="1:5" ht="25.5" x14ac:dyDescent="0.25">
      <c r="A24" s="136" t="s">
        <v>284</v>
      </c>
      <c r="B24" s="137" t="s">
        <v>285</v>
      </c>
      <c r="C24" s="138">
        <v>90</v>
      </c>
      <c r="D24" s="139">
        <f t="shared" si="0"/>
        <v>0</v>
      </c>
      <c r="E24" s="138">
        <v>90</v>
      </c>
    </row>
    <row r="25" spans="1:5" s="89" customFormat="1" x14ac:dyDescent="0.25">
      <c r="A25" s="133" t="s">
        <v>286</v>
      </c>
      <c r="B25" s="133" t="s">
        <v>287</v>
      </c>
      <c r="C25" s="134">
        <f>C26</f>
        <v>9</v>
      </c>
      <c r="D25" s="135">
        <f t="shared" si="0"/>
        <v>0</v>
      </c>
      <c r="E25" s="134">
        <f>E26</f>
        <v>9</v>
      </c>
    </row>
    <row r="26" spans="1:5" ht="63.75" x14ac:dyDescent="0.25">
      <c r="A26" s="136" t="s">
        <v>288</v>
      </c>
      <c r="B26" s="136" t="s">
        <v>289</v>
      </c>
      <c r="C26" s="138">
        <v>9</v>
      </c>
      <c r="D26" s="139">
        <f t="shared" si="0"/>
        <v>0</v>
      </c>
      <c r="E26" s="138">
        <v>9</v>
      </c>
    </row>
    <row r="27" spans="1:5" s="89" customFormat="1" ht="38.25" x14ac:dyDescent="0.25">
      <c r="A27" s="133" t="s">
        <v>290</v>
      </c>
      <c r="B27" s="140" t="s">
        <v>291</v>
      </c>
      <c r="C27" s="134">
        <f>C28+C29</f>
        <v>2421</v>
      </c>
      <c r="D27" s="135">
        <f t="shared" si="0"/>
        <v>1800</v>
      </c>
      <c r="E27" s="134">
        <f>E28+E29</f>
        <v>4221</v>
      </c>
    </row>
    <row r="28" spans="1:5" ht="63.75" x14ac:dyDescent="0.25">
      <c r="A28" s="136" t="s">
        <v>292</v>
      </c>
      <c r="B28" s="141" t="s">
        <v>293</v>
      </c>
      <c r="C28" s="138">
        <v>408</v>
      </c>
      <c r="D28" s="139">
        <f t="shared" si="0"/>
        <v>1300</v>
      </c>
      <c r="E28" s="138">
        <v>1708</v>
      </c>
    </row>
    <row r="29" spans="1:5" ht="76.5" x14ac:dyDescent="0.25">
      <c r="A29" s="136" t="s">
        <v>294</v>
      </c>
      <c r="B29" s="142" t="s">
        <v>295</v>
      </c>
      <c r="C29" s="138">
        <v>2013</v>
      </c>
      <c r="D29" s="139">
        <f t="shared" si="0"/>
        <v>500</v>
      </c>
      <c r="E29" s="138">
        <v>2513</v>
      </c>
    </row>
    <row r="30" spans="1:5" ht="25.5" x14ac:dyDescent="0.25">
      <c r="A30" s="133" t="s">
        <v>366</v>
      </c>
      <c r="B30" s="143" t="s">
        <v>367</v>
      </c>
      <c r="C30" s="138">
        <f>C31</f>
        <v>0</v>
      </c>
      <c r="D30" s="139">
        <f t="shared" si="0"/>
        <v>9.6</v>
      </c>
      <c r="E30" s="138">
        <f>E31</f>
        <v>9.6</v>
      </c>
    </row>
    <row r="31" spans="1:5" ht="25.5" x14ac:dyDescent="0.25">
      <c r="A31" s="136" t="s">
        <v>368</v>
      </c>
      <c r="B31" s="142" t="s">
        <v>369</v>
      </c>
      <c r="C31" s="138">
        <v>0</v>
      </c>
      <c r="D31" s="139">
        <f t="shared" si="0"/>
        <v>9.6</v>
      </c>
      <c r="E31" s="138">
        <v>9.6</v>
      </c>
    </row>
    <row r="32" spans="1:5" s="89" customFormat="1" x14ac:dyDescent="0.25">
      <c r="A32" s="133" t="s">
        <v>296</v>
      </c>
      <c r="B32" s="133" t="s">
        <v>297</v>
      </c>
      <c r="C32" s="134">
        <f>C33+C35+C37+C41</f>
        <v>58407.3</v>
      </c>
      <c r="D32" s="135">
        <f>E32-C32</f>
        <v>53155.100000000006</v>
      </c>
      <c r="E32" s="134">
        <f>E33+E35+E37+E41</f>
        <v>111562.40000000001</v>
      </c>
    </row>
    <row r="33" spans="1:7" s="89" customFormat="1" ht="25.5" x14ac:dyDescent="0.25">
      <c r="A33" s="133" t="s">
        <v>298</v>
      </c>
      <c r="B33" s="133" t="s">
        <v>299</v>
      </c>
      <c r="C33" s="134">
        <f>C34</f>
        <v>46087.7</v>
      </c>
      <c r="D33" s="135">
        <f t="shared" si="0"/>
        <v>0</v>
      </c>
      <c r="E33" s="134">
        <f>E34</f>
        <v>46087.7</v>
      </c>
    </row>
    <row r="34" spans="1:7" ht="38.25" x14ac:dyDescent="0.25">
      <c r="A34" s="136" t="s">
        <v>300</v>
      </c>
      <c r="B34" s="22" t="s">
        <v>301</v>
      </c>
      <c r="C34" s="138">
        <v>46087.7</v>
      </c>
      <c r="D34" s="139">
        <f t="shared" si="0"/>
        <v>0</v>
      </c>
      <c r="E34" s="138">
        <v>46087.7</v>
      </c>
    </row>
    <row r="35" spans="1:7" s="89" customFormat="1" ht="38.25" x14ac:dyDescent="0.25">
      <c r="A35" s="133" t="s">
        <v>334</v>
      </c>
      <c r="B35" s="144" t="s">
        <v>335</v>
      </c>
      <c r="C35" s="134">
        <f>C36</f>
        <v>1254.9000000000001</v>
      </c>
      <c r="D35" s="135">
        <f t="shared" si="0"/>
        <v>0</v>
      </c>
      <c r="E35" s="134">
        <f>E36</f>
        <v>1254.9000000000001</v>
      </c>
    </row>
    <row r="36" spans="1:7" ht="51" x14ac:dyDescent="0.25">
      <c r="A36" s="136" t="s">
        <v>336</v>
      </c>
      <c r="B36" s="22" t="s">
        <v>337</v>
      </c>
      <c r="C36" s="138">
        <v>1254.9000000000001</v>
      </c>
      <c r="D36" s="139">
        <f t="shared" si="0"/>
        <v>0</v>
      </c>
      <c r="E36" s="138">
        <v>1254.9000000000001</v>
      </c>
    </row>
    <row r="37" spans="1:7" ht="25.5" x14ac:dyDescent="0.25">
      <c r="A37" s="133" t="s">
        <v>302</v>
      </c>
      <c r="B37" s="133" t="s">
        <v>303</v>
      </c>
      <c r="C37" s="134">
        <f>C38+C40+C39</f>
        <v>728.30000000000007</v>
      </c>
      <c r="D37" s="58">
        <f t="shared" si="0"/>
        <v>0</v>
      </c>
      <c r="E37" s="134">
        <f>E38+E40+E39</f>
        <v>728.30000000000007</v>
      </c>
    </row>
    <row r="38" spans="1:7" ht="38.25" x14ac:dyDescent="0.25">
      <c r="A38" s="136" t="s">
        <v>312</v>
      </c>
      <c r="B38" s="136" t="s">
        <v>313</v>
      </c>
      <c r="C38" s="60">
        <v>72.599999999999994</v>
      </c>
      <c r="D38" s="59">
        <f t="shared" si="0"/>
        <v>0</v>
      </c>
      <c r="E38" s="60">
        <v>72.599999999999994</v>
      </c>
    </row>
    <row r="39" spans="1:7" ht="51" x14ac:dyDescent="0.25">
      <c r="A39" s="136" t="s">
        <v>304</v>
      </c>
      <c r="B39" s="22" t="s">
        <v>305</v>
      </c>
      <c r="C39" s="60">
        <v>594.70000000000005</v>
      </c>
      <c r="D39" s="59">
        <f t="shared" si="0"/>
        <v>0</v>
      </c>
      <c r="E39" s="60">
        <v>594.70000000000005</v>
      </c>
    </row>
    <row r="40" spans="1:7" ht="38.25" x14ac:dyDescent="0.25">
      <c r="A40" s="136" t="s">
        <v>306</v>
      </c>
      <c r="B40" s="22" t="s">
        <v>307</v>
      </c>
      <c r="C40" s="60">
        <v>61</v>
      </c>
      <c r="D40" s="59">
        <f t="shared" si="0"/>
        <v>0</v>
      </c>
      <c r="E40" s="60">
        <v>61</v>
      </c>
    </row>
    <row r="41" spans="1:7" s="89" customFormat="1" x14ac:dyDescent="0.25">
      <c r="A41" s="133" t="s">
        <v>308</v>
      </c>
      <c r="B41" s="133" t="s">
        <v>61</v>
      </c>
      <c r="C41" s="134">
        <f>C42</f>
        <v>10336.400000000001</v>
      </c>
      <c r="D41" s="58">
        <f t="shared" si="0"/>
        <v>53155.100000000006</v>
      </c>
      <c r="E41" s="134">
        <f>E42</f>
        <v>63491.500000000007</v>
      </c>
    </row>
    <row r="42" spans="1:7" ht="25.5" x14ac:dyDescent="0.25">
      <c r="A42" s="136" t="s">
        <v>309</v>
      </c>
      <c r="B42" s="145" t="s">
        <v>310</v>
      </c>
      <c r="C42" s="60">
        <f>4219+1634+2451+1682.2+250.2+100</f>
        <v>10336.400000000001</v>
      </c>
      <c r="D42" s="59">
        <f t="shared" si="0"/>
        <v>53155.100000000006</v>
      </c>
      <c r="E42" s="60">
        <f>4219+1634+2451+1682.2+250.2+100+115+53729.8-1067.2+377.5</f>
        <v>63491.500000000007</v>
      </c>
      <c r="G42" s="146"/>
    </row>
    <row r="43" spans="1:7" s="89" customFormat="1" x14ac:dyDescent="0.25">
      <c r="A43" s="147"/>
      <c r="B43" s="133" t="s">
        <v>311</v>
      </c>
      <c r="C43" s="134">
        <f>C8+C32</f>
        <v>81306.399999999994</v>
      </c>
      <c r="D43" s="58">
        <f t="shared" si="0"/>
        <v>56820.700000000012</v>
      </c>
      <c r="E43" s="134">
        <f>E8+E32</f>
        <v>138127.1</v>
      </c>
    </row>
    <row r="46" spans="1:7" x14ac:dyDescent="0.25">
      <c r="C46" s="108"/>
      <c r="D46" s="108"/>
      <c r="E46" s="108"/>
    </row>
    <row r="47" spans="1:7" x14ac:dyDescent="0.25">
      <c r="C47" s="108"/>
      <c r="D47" s="108"/>
      <c r="E47" s="108"/>
    </row>
  </sheetData>
  <mergeCells count="9">
    <mergeCell ref="E5:E6"/>
    <mergeCell ref="A4:E4"/>
    <mergeCell ref="A3:E3"/>
    <mergeCell ref="D2:E2"/>
    <mergeCell ref="D1:E1"/>
    <mergeCell ref="A5:A6"/>
    <mergeCell ref="B5:B6"/>
    <mergeCell ref="C5:C6"/>
    <mergeCell ref="D5:D6"/>
  </mergeCells>
  <pageMargins left="0.7" right="0.7" top="0.75" bottom="0.75" header="0.3" footer="0.3"/>
  <pageSetup paperSize="9" scale="61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238"/>
  <sheetViews>
    <sheetView topLeftCell="A221" zoomScale="130" zoomScaleNormal="130" workbookViewId="0">
      <selection activeCell="E1" sqref="A1:K235"/>
    </sheetView>
  </sheetViews>
  <sheetFormatPr defaultRowHeight="15" x14ac:dyDescent="0.25"/>
  <cols>
    <col min="1" max="1" width="36.140625" style="86" customWidth="1"/>
    <col min="2" max="3" width="3.28515625" style="87" bestFit="1" customWidth="1"/>
    <col min="4" max="4" width="4" style="87" bestFit="1" customWidth="1"/>
    <col min="5" max="5" width="3.5703125" style="87" bestFit="1" customWidth="1"/>
    <col min="6" max="6" width="4" style="87" bestFit="1" customWidth="1"/>
    <col min="7" max="7" width="6" style="87" customWidth="1"/>
    <col min="8" max="8" width="4.7109375" style="86" bestFit="1" customWidth="1"/>
    <col min="9" max="9" width="11.5703125" style="86" customWidth="1"/>
    <col min="10" max="10" width="8" style="86" customWidth="1"/>
    <col min="11" max="11" width="12.85546875" style="86" customWidth="1"/>
    <col min="12" max="16384" width="9.140625" style="86"/>
  </cols>
  <sheetData>
    <row r="1" spans="1:11 16384:16384" ht="49.5" customHeight="1" x14ac:dyDescent="0.25">
      <c r="E1" s="163" t="s">
        <v>383</v>
      </c>
      <c r="F1" s="163"/>
      <c r="G1" s="163"/>
      <c r="H1" s="163"/>
      <c r="I1" s="163"/>
      <c r="J1" s="163"/>
      <c r="K1" s="163"/>
    </row>
    <row r="2" spans="1:11 16384:16384" ht="44.25" customHeight="1" x14ac:dyDescent="0.25">
      <c r="A2" s="167"/>
      <c r="B2" s="63" t="s">
        <v>36</v>
      </c>
      <c r="E2" s="164" t="s">
        <v>247</v>
      </c>
      <c r="F2" s="164"/>
      <c r="G2" s="164"/>
      <c r="H2" s="164"/>
      <c r="I2" s="164"/>
      <c r="J2" s="164"/>
      <c r="K2" s="164"/>
    </row>
    <row r="3" spans="1:11 16384:16384" x14ac:dyDescent="0.25">
      <c r="A3" s="167"/>
      <c r="B3" s="64"/>
      <c r="E3" s="164"/>
      <c r="F3" s="164"/>
      <c r="G3" s="164"/>
      <c r="H3" s="164"/>
      <c r="I3" s="164"/>
      <c r="J3" s="164"/>
      <c r="K3" s="164"/>
    </row>
    <row r="4" spans="1:11 16384:16384" ht="84.75" customHeight="1" x14ac:dyDescent="0.25">
      <c r="A4" s="162" t="s">
        <v>227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</row>
    <row r="5" spans="1:11 16384:16384" ht="21" customHeight="1" x14ac:dyDescent="0.25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</row>
    <row r="6" spans="1:11 16384:16384" x14ac:dyDescent="0.25">
      <c r="A6" s="161" t="s">
        <v>0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</row>
    <row r="7" spans="1:11 16384:16384" ht="24.75" customHeight="1" x14ac:dyDescent="0.25">
      <c r="A7" s="168" t="s">
        <v>2</v>
      </c>
      <c r="B7" s="171" t="s">
        <v>3</v>
      </c>
      <c r="C7" s="171" t="s">
        <v>4</v>
      </c>
      <c r="D7" s="172" t="s">
        <v>5</v>
      </c>
      <c r="E7" s="172"/>
      <c r="F7" s="172"/>
      <c r="G7" s="172"/>
      <c r="H7" s="173" t="s">
        <v>6</v>
      </c>
      <c r="I7" s="169" t="s">
        <v>216</v>
      </c>
      <c r="J7" s="166" t="s">
        <v>251</v>
      </c>
      <c r="K7" s="166" t="s">
        <v>338</v>
      </c>
    </row>
    <row r="8" spans="1:11 16384:16384" ht="24" customHeight="1" x14ac:dyDescent="0.25">
      <c r="A8" s="168"/>
      <c r="B8" s="171"/>
      <c r="C8" s="171"/>
      <c r="D8" s="159" t="s">
        <v>7</v>
      </c>
      <c r="E8" s="159" t="s">
        <v>8</v>
      </c>
      <c r="F8" s="159" t="s">
        <v>145</v>
      </c>
      <c r="G8" s="159" t="s">
        <v>9</v>
      </c>
      <c r="H8" s="174"/>
      <c r="I8" s="170"/>
      <c r="J8" s="166"/>
      <c r="K8" s="166"/>
    </row>
    <row r="9" spans="1:11 16384:16384" x14ac:dyDescent="0.25">
      <c r="A9" s="20">
        <v>1</v>
      </c>
      <c r="B9" s="20">
        <v>2</v>
      </c>
      <c r="C9" s="20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 t="s">
        <v>150</v>
      </c>
      <c r="J9" s="8" t="s">
        <v>123</v>
      </c>
      <c r="K9" s="8" t="s">
        <v>119</v>
      </c>
      <c r="XFD9" s="86">
        <f>SUM(A9:XFC9)</f>
        <v>36</v>
      </c>
    </row>
    <row r="10" spans="1:11 16384:16384" s="88" customFormat="1" x14ac:dyDescent="0.25">
      <c r="A10" s="65" t="s">
        <v>10</v>
      </c>
      <c r="B10" s="21" t="s">
        <v>38</v>
      </c>
      <c r="C10" s="21" t="s">
        <v>39</v>
      </c>
      <c r="D10" s="21" t="s">
        <v>39</v>
      </c>
      <c r="E10" s="21" t="s">
        <v>42</v>
      </c>
      <c r="F10" s="21" t="s">
        <v>39</v>
      </c>
      <c r="G10" s="21" t="s">
        <v>112</v>
      </c>
      <c r="H10" s="21" t="s">
        <v>40</v>
      </c>
      <c r="I10" s="57">
        <f>I11+I17+I44+I50+I27+I38</f>
        <v>41071.4</v>
      </c>
      <c r="J10" s="57">
        <f>K10-I10</f>
        <v>2235</v>
      </c>
      <c r="K10" s="57">
        <f>K11+K17+K44+K50+K27+K38</f>
        <v>43306.400000000001</v>
      </c>
    </row>
    <row r="11" spans="1:11 16384:16384" s="88" customFormat="1" ht="54" x14ac:dyDescent="0.25">
      <c r="A11" s="67" t="s">
        <v>11</v>
      </c>
      <c r="B11" s="21" t="s">
        <v>38</v>
      </c>
      <c r="C11" s="21" t="s">
        <v>41</v>
      </c>
      <c r="D11" s="21" t="s">
        <v>39</v>
      </c>
      <c r="E11" s="21" t="s">
        <v>42</v>
      </c>
      <c r="F11" s="21" t="s">
        <v>39</v>
      </c>
      <c r="G11" s="21" t="s">
        <v>112</v>
      </c>
      <c r="H11" s="21" t="s">
        <v>40</v>
      </c>
      <c r="I11" s="57">
        <f>I12</f>
        <v>2038.8</v>
      </c>
      <c r="J11" s="57">
        <f t="shared" ref="J11:J78" si="0">K11-I11</f>
        <v>18.899999999999864</v>
      </c>
      <c r="K11" s="57">
        <f>K12</f>
        <v>2057.6999999999998</v>
      </c>
    </row>
    <row r="12" spans="1:11 16384:16384" ht="51.75" x14ac:dyDescent="0.25">
      <c r="A12" s="14" t="s">
        <v>183</v>
      </c>
      <c r="B12" s="7" t="s">
        <v>38</v>
      </c>
      <c r="C12" s="7" t="s">
        <v>41</v>
      </c>
      <c r="D12" s="7" t="s">
        <v>184</v>
      </c>
      <c r="E12" s="7" t="s">
        <v>42</v>
      </c>
      <c r="F12" s="7" t="s">
        <v>39</v>
      </c>
      <c r="G12" s="7" t="s">
        <v>112</v>
      </c>
      <c r="H12" s="7" t="s">
        <v>40</v>
      </c>
      <c r="I12" s="59">
        <f>I13</f>
        <v>2038.8</v>
      </c>
      <c r="J12" s="59">
        <f t="shared" si="0"/>
        <v>18.899999999999864</v>
      </c>
      <c r="K12" s="59">
        <f>K13</f>
        <v>2057.6999999999998</v>
      </c>
    </row>
    <row r="13" spans="1:11 16384:16384" ht="39" x14ac:dyDescent="0.25">
      <c r="A13" s="14" t="s">
        <v>155</v>
      </c>
      <c r="B13" s="7" t="s">
        <v>38</v>
      </c>
      <c r="C13" s="7" t="s">
        <v>41</v>
      </c>
      <c r="D13" s="7" t="s">
        <v>184</v>
      </c>
      <c r="E13" s="7" t="s">
        <v>42</v>
      </c>
      <c r="F13" s="7" t="s">
        <v>43</v>
      </c>
      <c r="G13" s="7" t="s">
        <v>112</v>
      </c>
      <c r="H13" s="7" t="s">
        <v>40</v>
      </c>
      <c r="I13" s="59">
        <f t="shared" ref="I13:K13" si="1">I14</f>
        <v>2038.8</v>
      </c>
      <c r="J13" s="59">
        <f t="shared" si="0"/>
        <v>18.899999999999864</v>
      </c>
      <c r="K13" s="59">
        <f t="shared" si="1"/>
        <v>2057.6999999999998</v>
      </c>
    </row>
    <row r="14" spans="1:11 16384:16384" ht="25.5" x14ac:dyDescent="0.25">
      <c r="A14" s="22" t="s">
        <v>219</v>
      </c>
      <c r="B14" s="7" t="s">
        <v>38</v>
      </c>
      <c r="C14" s="7" t="s">
        <v>41</v>
      </c>
      <c r="D14" s="7" t="s">
        <v>184</v>
      </c>
      <c r="E14" s="7" t="s">
        <v>42</v>
      </c>
      <c r="F14" s="7" t="s">
        <v>43</v>
      </c>
      <c r="G14" s="7" t="s">
        <v>113</v>
      </c>
      <c r="H14" s="7" t="s">
        <v>40</v>
      </c>
      <c r="I14" s="59">
        <f>I15</f>
        <v>2038.8</v>
      </c>
      <c r="J14" s="59">
        <f t="shared" si="0"/>
        <v>18.899999999999864</v>
      </c>
      <c r="K14" s="59">
        <f>K15</f>
        <v>2057.6999999999998</v>
      </c>
    </row>
    <row r="15" spans="1:11 16384:16384" ht="76.5" x14ac:dyDescent="0.25">
      <c r="A15" s="22" t="s">
        <v>146</v>
      </c>
      <c r="B15" s="7" t="s">
        <v>38</v>
      </c>
      <c r="C15" s="7" t="s">
        <v>41</v>
      </c>
      <c r="D15" s="7" t="s">
        <v>184</v>
      </c>
      <c r="E15" s="7" t="s">
        <v>42</v>
      </c>
      <c r="F15" s="7" t="s">
        <v>43</v>
      </c>
      <c r="G15" s="7" t="s">
        <v>113</v>
      </c>
      <c r="H15" s="7" t="s">
        <v>104</v>
      </c>
      <c r="I15" s="59">
        <f>I16</f>
        <v>2038.8</v>
      </c>
      <c r="J15" s="59">
        <f t="shared" si="0"/>
        <v>18.899999999999864</v>
      </c>
      <c r="K15" s="59">
        <f>K16</f>
        <v>2057.6999999999998</v>
      </c>
    </row>
    <row r="16" spans="1:11 16384:16384" ht="38.25" x14ac:dyDescent="0.25">
      <c r="A16" s="22" t="s">
        <v>114</v>
      </c>
      <c r="B16" s="7" t="s">
        <v>38</v>
      </c>
      <c r="C16" s="7" t="s">
        <v>41</v>
      </c>
      <c r="D16" s="7" t="s">
        <v>184</v>
      </c>
      <c r="E16" s="7" t="s">
        <v>42</v>
      </c>
      <c r="F16" s="7" t="s">
        <v>43</v>
      </c>
      <c r="G16" s="7" t="s">
        <v>113</v>
      </c>
      <c r="H16" s="7" t="s">
        <v>115</v>
      </c>
      <c r="I16" s="59">
        <v>2038.8</v>
      </c>
      <c r="J16" s="59">
        <f t="shared" si="0"/>
        <v>18.899999999999864</v>
      </c>
      <c r="K16" s="59">
        <v>2057.6999999999998</v>
      </c>
    </row>
    <row r="17" spans="1:11" s="88" customFormat="1" ht="81" x14ac:dyDescent="0.25">
      <c r="A17" s="77" t="s">
        <v>12</v>
      </c>
      <c r="B17" s="21" t="s">
        <v>38</v>
      </c>
      <c r="C17" s="21" t="s">
        <v>43</v>
      </c>
      <c r="D17" s="21" t="s">
        <v>39</v>
      </c>
      <c r="E17" s="21" t="s">
        <v>42</v>
      </c>
      <c r="F17" s="21" t="s">
        <v>39</v>
      </c>
      <c r="G17" s="21" t="s">
        <v>112</v>
      </c>
      <c r="H17" s="21" t="s">
        <v>40</v>
      </c>
      <c r="I17" s="57">
        <f>I18</f>
        <v>22271.5</v>
      </c>
      <c r="J17" s="57">
        <f t="shared" si="0"/>
        <v>1156.9000000000015</v>
      </c>
      <c r="K17" s="57">
        <f>K18</f>
        <v>23428.400000000001</v>
      </c>
    </row>
    <row r="18" spans="1:11" ht="51.75" x14ac:dyDescent="0.25">
      <c r="A18" s="14" t="s">
        <v>183</v>
      </c>
      <c r="B18" s="7" t="s">
        <v>38</v>
      </c>
      <c r="C18" s="7" t="s">
        <v>43</v>
      </c>
      <c r="D18" s="7" t="s">
        <v>184</v>
      </c>
      <c r="E18" s="7" t="s">
        <v>42</v>
      </c>
      <c r="F18" s="7" t="s">
        <v>39</v>
      </c>
      <c r="G18" s="7" t="s">
        <v>112</v>
      </c>
      <c r="H18" s="7" t="s">
        <v>40</v>
      </c>
      <c r="I18" s="59">
        <f>I19</f>
        <v>22271.5</v>
      </c>
      <c r="J18" s="59">
        <f t="shared" si="0"/>
        <v>1156.9000000000015</v>
      </c>
      <c r="K18" s="59">
        <f>K19</f>
        <v>23428.400000000001</v>
      </c>
    </row>
    <row r="19" spans="1:11" ht="51.75" x14ac:dyDescent="0.25">
      <c r="A19" s="14" t="s">
        <v>156</v>
      </c>
      <c r="B19" s="7" t="s">
        <v>38</v>
      </c>
      <c r="C19" s="7" t="s">
        <v>43</v>
      </c>
      <c r="D19" s="7" t="s">
        <v>184</v>
      </c>
      <c r="E19" s="7" t="s">
        <v>42</v>
      </c>
      <c r="F19" s="7" t="s">
        <v>38</v>
      </c>
      <c r="G19" s="7" t="s">
        <v>112</v>
      </c>
      <c r="H19" s="7" t="s">
        <v>40</v>
      </c>
      <c r="I19" s="59">
        <f>I20</f>
        <v>22271.5</v>
      </c>
      <c r="J19" s="59">
        <f t="shared" si="0"/>
        <v>1156.9000000000015</v>
      </c>
      <c r="K19" s="59">
        <f>K20</f>
        <v>23428.400000000001</v>
      </c>
    </row>
    <row r="20" spans="1:11" ht="26.25" x14ac:dyDescent="0.25">
      <c r="A20" s="52" t="s">
        <v>116</v>
      </c>
      <c r="B20" s="7" t="s">
        <v>38</v>
      </c>
      <c r="C20" s="7" t="s">
        <v>43</v>
      </c>
      <c r="D20" s="7" t="s">
        <v>184</v>
      </c>
      <c r="E20" s="7" t="s">
        <v>42</v>
      </c>
      <c r="F20" s="7" t="s">
        <v>38</v>
      </c>
      <c r="G20" s="7" t="s">
        <v>117</v>
      </c>
      <c r="H20" s="7" t="s">
        <v>40</v>
      </c>
      <c r="I20" s="59">
        <f>I21+I23+I25</f>
        <v>22271.5</v>
      </c>
      <c r="J20" s="59">
        <f t="shared" si="0"/>
        <v>1156.9000000000015</v>
      </c>
      <c r="K20" s="59">
        <f>K21+K23+K25</f>
        <v>23428.400000000001</v>
      </c>
    </row>
    <row r="21" spans="1:11" ht="76.5" x14ac:dyDescent="0.25">
      <c r="A21" s="22" t="s">
        <v>146</v>
      </c>
      <c r="B21" s="7" t="s">
        <v>38</v>
      </c>
      <c r="C21" s="7" t="s">
        <v>43</v>
      </c>
      <c r="D21" s="7" t="s">
        <v>184</v>
      </c>
      <c r="E21" s="7" t="s">
        <v>42</v>
      </c>
      <c r="F21" s="7" t="s">
        <v>38</v>
      </c>
      <c r="G21" s="7" t="s">
        <v>117</v>
      </c>
      <c r="H21" s="7" t="s">
        <v>104</v>
      </c>
      <c r="I21" s="59">
        <f>I22</f>
        <v>22131.9</v>
      </c>
      <c r="J21" s="59">
        <f t="shared" si="0"/>
        <v>1187.5</v>
      </c>
      <c r="K21" s="59">
        <f>K22</f>
        <v>23319.4</v>
      </c>
    </row>
    <row r="22" spans="1:11" ht="38.25" x14ac:dyDescent="0.25">
      <c r="A22" s="22" t="s">
        <v>114</v>
      </c>
      <c r="B22" s="7" t="s">
        <v>38</v>
      </c>
      <c r="C22" s="7" t="s">
        <v>43</v>
      </c>
      <c r="D22" s="7" t="s">
        <v>184</v>
      </c>
      <c r="E22" s="7" t="s">
        <v>42</v>
      </c>
      <c r="F22" s="7" t="s">
        <v>38</v>
      </c>
      <c r="G22" s="7" t="s">
        <v>117</v>
      </c>
      <c r="H22" s="7" t="s">
        <v>115</v>
      </c>
      <c r="I22" s="59">
        <v>22131.9</v>
      </c>
      <c r="J22" s="59">
        <f t="shared" si="0"/>
        <v>1187.5</v>
      </c>
      <c r="K22" s="59">
        <f>22519.4+800</f>
        <v>23319.4</v>
      </c>
    </row>
    <row r="23" spans="1:11" ht="33.75" customHeight="1" x14ac:dyDescent="0.25">
      <c r="A23" s="22" t="s">
        <v>147</v>
      </c>
      <c r="B23" s="7" t="s">
        <v>38</v>
      </c>
      <c r="C23" s="7" t="s">
        <v>43</v>
      </c>
      <c r="D23" s="7" t="s">
        <v>184</v>
      </c>
      <c r="E23" s="7" t="s">
        <v>42</v>
      </c>
      <c r="F23" s="7" t="s">
        <v>38</v>
      </c>
      <c r="G23" s="7" t="s">
        <v>117</v>
      </c>
      <c r="H23" s="7" t="s">
        <v>51</v>
      </c>
      <c r="I23" s="59">
        <f>I24</f>
        <v>107.8</v>
      </c>
      <c r="J23" s="59">
        <f t="shared" si="0"/>
        <v>-28</v>
      </c>
      <c r="K23" s="59">
        <f>K24</f>
        <v>79.8</v>
      </c>
    </row>
    <row r="24" spans="1:11" ht="39" x14ac:dyDescent="0.25">
      <c r="A24" s="10" t="s">
        <v>103</v>
      </c>
      <c r="B24" s="7" t="s">
        <v>38</v>
      </c>
      <c r="C24" s="7" t="s">
        <v>43</v>
      </c>
      <c r="D24" s="7" t="s">
        <v>184</v>
      </c>
      <c r="E24" s="7" t="s">
        <v>42</v>
      </c>
      <c r="F24" s="7" t="s">
        <v>38</v>
      </c>
      <c r="G24" s="7" t="s">
        <v>117</v>
      </c>
      <c r="H24" s="7" t="s">
        <v>52</v>
      </c>
      <c r="I24" s="59">
        <f>107.8</f>
        <v>107.8</v>
      </c>
      <c r="J24" s="59">
        <f t="shared" si="0"/>
        <v>-28</v>
      </c>
      <c r="K24" s="59">
        <v>79.8</v>
      </c>
    </row>
    <row r="25" spans="1:11" x14ac:dyDescent="0.25">
      <c r="A25" s="10" t="s">
        <v>13</v>
      </c>
      <c r="B25" s="7" t="s">
        <v>38</v>
      </c>
      <c r="C25" s="7" t="s">
        <v>43</v>
      </c>
      <c r="D25" s="7" t="s">
        <v>184</v>
      </c>
      <c r="E25" s="7" t="s">
        <v>42</v>
      </c>
      <c r="F25" s="7" t="s">
        <v>38</v>
      </c>
      <c r="G25" s="7" t="s">
        <v>117</v>
      </c>
      <c r="H25" s="7" t="s">
        <v>56</v>
      </c>
      <c r="I25" s="59">
        <f>I26</f>
        <v>31.8</v>
      </c>
      <c r="J25" s="59">
        <f t="shared" si="0"/>
        <v>-2.6000000000000014</v>
      </c>
      <c r="K25" s="59">
        <f>K26</f>
        <v>29.2</v>
      </c>
    </row>
    <row r="26" spans="1:11" x14ac:dyDescent="0.25">
      <c r="A26" s="40" t="s">
        <v>224</v>
      </c>
      <c r="B26" s="7" t="s">
        <v>38</v>
      </c>
      <c r="C26" s="7" t="s">
        <v>43</v>
      </c>
      <c r="D26" s="7" t="s">
        <v>184</v>
      </c>
      <c r="E26" s="7" t="s">
        <v>42</v>
      </c>
      <c r="F26" s="7" t="s">
        <v>38</v>
      </c>
      <c r="G26" s="7" t="s">
        <v>117</v>
      </c>
      <c r="H26" s="7" t="s">
        <v>118</v>
      </c>
      <c r="I26" s="59">
        <v>31.8</v>
      </c>
      <c r="J26" s="59">
        <f t="shared" si="0"/>
        <v>-2.6000000000000014</v>
      </c>
      <c r="K26" s="59">
        <v>29.2</v>
      </c>
    </row>
    <row r="27" spans="1:11" s="88" customFormat="1" ht="54" x14ac:dyDescent="0.25">
      <c r="A27" s="49" t="s">
        <v>153</v>
      </c>
      <c r="B27" s="21" t="s">
        <v>38</v>
      </c>
      <c r="C27" s="21" t="s">
        <v>142</v>
      </c>
      <c r="D27" s="21" t="s">
        <v>39</v>
      </c>
      <c r="E27" s="21" t="s">
        <v>42</v>
      </c>
      <c r="F27" s="21" t="s">
        <v>39</v>
      </c>
      <c r="G27" s="21" t="s">
        <v>112</v>
      </c>
      <c r="H27" s="21" t="s">
        <v>40</v>
      </c>
      <c r="I27" s="57">
        <f>I33+I28</f>
        <v>91.4</v>
      </c>
      <c r="J27" s="57">
        <f t="shared" si="0"/>
        <v>0</v>
      </c>
      <c r="K27" s="57">
        <f>K33+K28</f>
        <v>91.4</v>
      </c>
    </row>
    <row r="28" spans="1:11" x14ac:dyDescent="0.25">
      <c r="A28" s="10" t="s">
        <v>20</v>
      </c>
      <c r="B28" s="7" t="s">
        <v>38</v>
      </c>
      <c r="C28" s="7" t="s">
        <v>142</v>
      </c>
      <c r="D28" s="7" t="s">
        <v>55</v>
      </c>
      <c r="E28" s="7" t="s">
        <v>42</v>
      </c>
      <c r="F28" s="7" t="s">
        <v>39</v>
      </c>
      <c r="G28" s="7" t="s">
        <v>112</v>
      </c>
      <c r="H28" s="7" t="s">
        <v>40</v>
      </c>
      <c r="I28" s="59">
        <f t="shared" ref="I28:K30" si="2">I29</f>
        <v>38.700000000000003</v>
      </c>
      <c r="J28" s="59">
        <f t="shared" si="0"/>
        <v>0</v>
      </c>
      <c r="K28" s="59">
        <f t="shared" si="2"/>
        <v>38.700000000000003</v>
      </c>
    </row>
    <row r="29" spans="1:11" ht="51.75" x14ac:dyDescent="0.25">
      <c r="A29" s="23" t="s">
        <v>185</v>
      </c>
      <c r="B29" s="7" t="s">
        <v>38</v>
      </c>
      <c r="C29" s="7" t="s">
        <v>142</v>
      </c>
      <c r="D29" s="7" t="s">
        <v>55</v>
      </c>
      <c r="E29" s="7" t="s">
        <v>42</v>
      </c>
      <c r="F29" s="7" t="s">
        <v>41</v>
      </c>
      <c r="G29" s="7" t="s">
        <v>112</v>
      </c>
      <c r="H29" s="7" t="s">
        <v>40</v>
      </c>
      <c r="I29" s="59">
        <f t="shared" si="2"/>
        <v>38.700000000000003</v>
      </c>
      <c r="J29" s="59">
        <f t="shared" si="0"/>
        <v>0</v>
      </c>
      <c r="K29" s="59">
        <f t="shared" si="2"/>
        <v>38.700000000000003</v>
      </c>
    </row>
    <row r="30" spans="1:11" ht="90" x14ac:dyDescent="0.25">
      <c r="A30" s="10" t="s">
        <v>218</v>
      </c>
      <c r="B30" s="7" t="s">
        <v>38</v>
      </c>
      <c r="C30" s="7" t="s">
        <v>142</v>
      </c>
      <c r="D30" s="7" t="s">
        <v>55</v>
      </c>
      <c r="E30" s="7" t="s">
        <v>42</v>
      </c>
      <c r="F30" s="7" t="s">
        <v>41</v>
      </c>
      <c r="G30" s="7" t="s">
        <v>154</v>
      </c>
      <c r="H30" s="7" t="s">
        <v>40</v>
      </c>
      <c r="I30" s="59">
        <f t="shared" si="2"/>
        <v>38.700000000000003</v>
      </c>
      <c r="J30" s="59">
        <f t="shared" si="0"/>
        <v>0</v>
      </c>
      <c r="K30" s="59">
        <f t="shared" si="2"/>
        <v>38.700000000000003</v>
      </c>
    </row>
    <row r="31" spans="1:11" x14ac:dyDescent="0.25">
      <c r="A31" s="10" t="s">
        <v>34</v>
      </c>
      <c r="B31" s="7" t="s">
        <v>38</v>
      </c>
      <c r="C31" s="7" t="s">
        <v>142</v>
      </c>
      <c r="D31" s="7" t="s">
        <v>55</v>
      </c>
      <c r="E31" s="7" t="s">
        <v>42</v>
      </c>
      <c r="F31" s="7" t="s">
        <v>41</v>
      </c>
      <c r="G31" s="7" t="s">
        <v>154</v>
      </c>
      <c r="H31" s="7" t="s">
        <v>143</v>
      </c>
      <c r="I31" s="59">
        <f>I32</f>
        <v>38.700000000000003</v>
      </c>
      <c r="J31" s="59">
        <f t="shared" si="0"/>
        <v>0</v>
      </c>
      <c r="K31" s="59">
        <f>K32</f>
        <v>38.700000000000003</v>
      </c>
    </row>
    <row r="32" spans="1:11" x14ac:dyDescent="0.25">
      <c r="A32" s="19" t="s">
        <v>61</v>
      </c>
      <c r="B32" s="7" t="s">
        <v>38</v>
      </c>
      <c r="C32" s="7" t="s">
        <v>142</v>
      </c>
      <c r="D32" s="7" t="s">
        <v>55</v>
      </c>
      <c r="E32" s="7" t="s">
        <v>42</v>
      </c>
      <c r="F32" s="7" t="s">
        <v>41</v>
      </c>
      <c r="G32" s="7" t="s">
        <v>154</v>
      </c>
      <c r="H32" s="7" t="s">
        <v>144</v>
      </c>
      <c r="I32" s="59">
        <v>38.700000000000003</v>
      </c>
      <c r="J32" s="59">
        <f t="shared" si="0"/>
        <v>0</v>
      </c>
      <c r="K32" s="59">
        <v>38.700000000000003</v>
      </c>
    </row>
    <row r="33" spans="1:11" ht="77.25" x14ac:dyDescent="0.25">
      <c r="A33" s="52" t="s">
        <v>187</v>
      </c>
      <c r="B33" s="7" t="s">
        <v>38</v>
      </c>
      <c r="C33" s="7" t="s">
        <v>142</v>
      </c>
      <c r="D33" s="7" t="s">
        <v>186</v>
      </c>
      <c r="E33" s="7" t="s">
        <v>42</v>
      </c>
      <c r="F33" s="7" t="s">
        <v>39</v>
      </c>
      <c r="G33" s="7" t="s">
        <v>112</v>
      </c>
      <c r="H33" s="7" t="s">
        <v>40</v>
      </c>
      <c r="I33" s="59">
        <f>I34</f>
        <v>52.7</v>
      </c>
      <c r="J33" s="59">
        <f t="shared" si="0"/>
        <v>0</v>
      </c>
      <c r="K33" s="59">
        <f>K34</f>
        <v>52.7</v>
      </c>
    </row>
    <row r="34" spans="1:11" ht="39" x14ac:dyDescent="0.25">
      <c r="A34" s="40" t="s">
        <v>188</v>
      </c>
      <c r="B34" s="7" t="s">
        <v>38</v>
      </c>
      <c r="C34" s="7" t="s">
        <v>142</v>
      </c>
      <c r="D34" s="7" t="s">
        <v>186</v>
      </c>
      <c r="E34" s="7" t="s">
        <v>42</v>
      </c>
      <c r="F34" s="7" t="s">
        <v>41</v>
      </c>
      <c r="G34" s="7" t="s">
        <v>112</v>
      </c>
      <c r="H34" s="7" t="s">
        <v>40</v>
      </c>
      <c r="I34" s="59">
        <f t="shared" ref="I34:K35" si="3">I35</f>
        <v>52.7</v>
      </c>
      <c r="J34" s="59">
        <f t="shared" si="0"/>
        <v>0</v>
      </c>
      <c r="K34" s="59">
        <f t="shared" si="3"/>
        <v>52.7</v>
      </c>
    </row>
    <row r="35" spans="1:11" ht="90" x14ac:dyDescent="0.25">
      <c r="A35" s="40" t="s">
        <v>218</v>
      </c>
      <c r="B35" s="7" t="s">
        <v>38</v>
      </c>
      <c r="C35" s="7" t="s">
        <v>142</v>
      </c>
      <c r="D35" s="7" t="s">
        <v>186</v>
      </c>
      <c r="E35" s="7" t="s">
        <v>42</v>
      </c>
      <c r="F35" s="7" t="s">
        <v>41</v>
      </c>
      <c r="G35" s="7" t="s">
        <v>154</v>
      </c>
      <c r="H35" s="7" t="s">
        <v>40</v>
      </c>
      <c r="I35" s="59">
        <f t="shared" si="3"/>
        <v>52.7</v>
      </c>
      <c r="J35" s="59">
        <f t="shared" si="0"/>
        <v>0</v>
      </c>
      <c r="K35" s="59">
        <f t="shared" si="3"/>
        <v>52.7</v>
      </c>
    </row>
    <row r="36" spans="1:11" x14ac:dyDescent="0.25">
      <c r="A36" s="10" t="s">
        <v>34</v>
      </c>
      <c r="B36" s="7" t="s">
        <v>38</v>
      </c>
      <c r="C36" s="7" t="s">
        <v>142</v>
      </c>
      <c r="D36" s="7" t="s">
        <v>186</v>
      </c>
      <c r="E36" s="7" t="s">
        <v>42</v>
      </c>
      <c r="F36" s="7" t="s">
        <v>41</v>
      </c>
      <c r="G36" s="7" t="s">
        <v>154</v>
      </c>
      <c r="H36" s="7" t="s">
        <v>143</v>
      </c>
      <c r="I36" s="59">
        <f>I37</f>
        <v>52.7</v>
      </c>
      <c r="J36" s="59">
        <f t="shared" si="0"/>
        <v>0</v>
      </c>
      <c r="K36" s="59">
        <f>K37</f>
        <v>52.7</v>
      </c>
    </row>
    <row r="37" spans="1:11" x14ac:dyDescent="0.25">
      <c r="A37" s="19" t="s">
        <v>61</v>
      </c>
      <c r="B37" s="7" t="s">
        <v>38</v>
      </c>
      <c r="C37" s="7" t="s">
        <v>142</v>
      </c>
      <c r="D37" s="7" t="s">
        <v>186</v>
      </c>
      <c r="E37" s="7" t="s">
        <v>42</v>
      </c>
      <c r="F37" s="7" t="s">
        <v>41</v>
      </c>
      <c r="G37" s="7" t="s">
        <v>154</v>
      </c>
      <c r="H37" s="7" t="s">
        <v>144</v>
      </c>
      <c r="I37" s="59">
        <v>52.7</v>
      </c>
      <c r="J37" s="59">
        <f t="shared" si="0"/>
        <v>0</v>
      </c>
      <c r="K37" s="59">
        <v>52.7</v>
      </c>
    </row>
    <row r="38" spans="1:11" s="88" customFormat="1" ht="31.5" customHeight="1" x14ac:dyDescent="0.25">
      <c r="A38" s="76" t="s">
        <v>229</v>
      </c>
      <c r="B38" s="21" t="s">
        <v>38</v>
      </c>
      <c r="C38" s="21" t="s">
        <v>231</v>
      </c>
      <c r="D38" s="21" t="s">
        <v>39</v>
      </c>
      <c r="E38" s="21" t="s">
        <v>42</v>
      </c>
      <c r="F38" s="21" t="s">
        <v>39</v>
      </c>
      <c r="G38" s="21" t="s">
        <v>112</v>
      </c>
      <c r="H38" s="21" t="s">
        <v>40</v>
      </c>
      <c r="I38" s="57">
        <f>I39</f>
        <v>349</v>
      </c>
      <c r="J38" s="57">
        <f t="shared" si="0"/>
        <v>50</v>
      </c>
      <c r="K38" s="57">
        <f>K39</f>
        <v>399</v>
      </c>
    </row>
    <row r="39" spans="1:11" x14ac:dyDescent="0.25">
      <c r="A39" s="19" t="s">
        <v>20</v>
      </c>
      <c r="B39" s="7" t="s">
        <v>38</v>
      </c>
      <c r="C39" s="7" t="s">
        <v>231</v>
      </c>
      <c r="D39" s="7" t="s">
        <v>55</v>
      </c>
      <c r="E39" s="7" t="s">
        <v>42</v>
      </c>
      <c r="F39" s="7" t="s">
        <v>39</v>
      </c>
      <c r="G39" s="7" t="s">
        <v>112</v>
      </c>
      <c r="H39" s="7" t="s">
        <v>40</v>
      </c>
      <c r="I39" s="59">
        <f>I40</f>
        <v>349</v>
      </c>
      <c r="J39" s="59">
        <f t="shared" si="0"/>
        <v>50</v>
      </c>
      <c r="K39" s="59">
        <f>K40</f>
        <v>399</v>
      </c>
    </row>
    <row r="40" spans="1:11" ht="51.75" x14ac:dyDescent="0.25">
      <c r="A40" s="19" t="s">
        <v>131</v>
      </c>
      <c r="B40" s="7" t="s">
        <v>38</v>
      </c>
      <c r="C40" s="7" t="s">
        <v>231</v>
      </c>
      <c r="D40" s="7" t="s">
        <v>55</v>
      </c>
      <c r="E40" s="7" t="s">
        <v>42</v>
      </c>
      <c r="F40" s="7" t="s">
        <v>38</v>
      </c>
      <c r="G40" s="7" t="s">
        <v>112</v>
      </c>
      <c r="H40" s="7" t="s">
        <v>40</v>
      </c>
      <c r="I40" s="59">
        <f>I41</f>
        <v>349</v>
      </c>
      <c r="J40" s="59">
        <f t="shared" si="0"/>
        <v>50</v>
      </c>
      <c r="K40" s="59">
        <f>K41</f>
        <v>399</v>
      </c>
    </row>
    <row r="41" spans="1:11" ht="39" x14ac:dyDescent="0.25">
      <c r="A41" s="19" t="s">
        <v>230</v>
      </c>
      <c r="B41" s="7" t="s">
        <v>38</v>
      </c>
      <c r="C41" s="7" t="s">
        <v>231</v>
      </c>
      <c r="D41" s="7" t="s">
        <v>55</v>
      </c>
      <c r="E41" s="7" t="s">
        <v>42</v>
      </c>
      <c r="F41" s="7" t="s">
        <v>38</v>
      </c>
      <c r="G41" s="7" t="s">
        <v>232</v>
      </c>
      <c r="H41" s="7" t="s">
        <v>40</v>
      </c>
      <c r="I41" s="59">
        <f>I42</f>
        <v>349</v>
      </c>
      <c r="J41" s="59">
        <f t="shared" si="0"/>
        <v>50</v>
      </c>
      <c r="K41" s="59">
        <f>K42</f>
        <v>399</v>
      </c>
    </row>
    <row r="42" spans="1:11" x14ac:dyDescent="0.25">
      <c r="A42" s="19" t="s">
        <v>13</v>
      </c>
      <c r="B42" s="7" t="s">
        <v>38</v>
      </c>
      <c r="C42" s="7" t="s">
        <v>231</v>
      </c>
      <c r="D42" s="7" t="s">
        <v>55</v>
      </c>
      <c r="E42" s="7" t="s">
        <v>42</v>
      </c>
      <c r="F42" s="7" t="s">
        <v>38</v>
      </c>
      <c r="G42" s="7" t="s">
        <v>232</v>
      </c>
      <c r="H42" s="7" t="s">
        <v>56</v>
      </c>
      <c r="I42" s="59">
        <f>I43</f>
        <v>349</v>
      </c>
      <c r="J42" s="59">
        <f t="shared" si="0"/>
        <v>50</v>
      </c>
      <c r="K42" s="59">
        <f>K43</f>
        <v>399</v>
      </c>
    </row>
    <row r="43" spans="1:11" x14ac:dyDescent="0.25">
      <c r="A43" s="19" t="s">
        <v>233</v>
      </c>
      <c r="B43" s="7" t="s">
        <v>38</v>
      </c>
      <c r="C43" s="7" t="s">
        <v>231</v>
      </c>
      <c r="D43" s="7" t="s">
        <v>55</v>
      </c>
      <c r="E43" s="7" t="s">
        <v>42</v>
      </c>
      <c r="F43" s="7" t="s">
        <v>38</v>
      </c>
      <c r="G43" s="7" t="s">
        <v>232</v>
      </c>
      <c r="H43" s="7" t="s">
        <v>234</v>
      </c>
      <c r="I43" s="59">
        <v>349</v>
      </c>
      <c r="J43" s="59">
        <f t="shared" si="0"/>
        <v>50</v>
      </c>
      <c r="K43" s="59">
        <v>399</v>
      </c>
    </row>
    <row r="44" spans="1:11" s="88" customFormat="1" x14ac:dyDescent="0.25">
      <c r="A44" s="73" t="s">
        <v>14</v>
      </c>
      <c r="B44" s="74" t="s">
        <v>38</v>
      </c>
      <c r="C44" s="74" t="s">
        <v>119</v>
      </c>
      <c r="D44" s="74" t="s">
        <v>39</v>
      </c>
      <c r="E44" s="74" t="s">
        <v>42</v>
      </c>
      <c r="F44" s="74" t="s">
        <v>39</v>
      </c>
      <c r="G44" s="74" t="s">
        <v>112</v>
      </c>
      <c r="H44" s="74" t="s">
        <v>40</v>
      </c>
      <c r="I44" s="75">
        <f>I45</f>
        <v>97</v>
      </c>
      <c r="J44" s="57">
        <f t="shared" si="0"/>
        <v>-3</v>
      </c>
      <c r="K44" s="57">
        <f>K45</f>
        <v>94</v>
      </c>
    </row>
    <row r="45" spans="1:11" ht="77.25" x14ac:dyDescent="0.25">
      <c r="A45" s="52" t="s">
        <v>187</v>
      </c>
      <c r="B45" s="7" t="s">
        <v>38</v>
      </c>
      <c r="C45" s="7" t="s">
        <v>119</v>
      </c>
      <c r="D45" s="7" t="s">
        <v>186</v>
      </c>
      <c r="E45" s="7" t="s">
        <v>42</v>
      </c>
      <c r="F45" s="7" t="s">
        <v>39</v>
      </c>
      <c r="G45" s="7" t="s">
        <v>112</v>
      </c>
      <c r="H45" s="7" t="s">
        <v>40</v>
      </c>
      <c r="I45" s="59">
        <f>I46</f>
        <v>97</v>
      </c>
      <c r="J45" s="59">
        <f t="shared" si="0"/>
        <v>-3</v>
      </c>
      <c r="K45" s="59">
        <f>K46</f>
        <v>94</v>
      </c>
    </row>
    <row r="46" spans="1:11" ht="39" x14ac:dyDescent="0.25">
      <c r="A46" s="10" t="s">
        <v>120</v>
      </c>
      <c r="B46" s="7" t="s">
        <v>38</v>
      </c>
      <c r="C46" s="7" t="s">
        <v>119</v>
      </c>
      <c r="D46" s="7" t="s">
        <v>186</v>
      </c>
      <c r="E46" s="7" t="s">
        <v>42</v>
      </c>
      <c r="F46" s="7" t="s">
        <v>45</v>
      </c>
      <c r="G46" s="7" t="s">
        <v>112</v>
      </c>
      <c r="H46" s="7" t="s">
        <v>40</v>
      </c>
      <c r="I46" s="59">
        <f t="shared" ref="I46:K47" si="4">I47</f>
        <v>97</v>
      </c>
      <c r="J46" s="59">
        <f t="shared" si="0"/>
        <v>-3</v>
      </c>
      <c r="K46" s="59">
        <f t="shared" si="4"/>
        <v>94</v>
      </c>
    </row>
    <row r="47" spans="1:11" x14ac:dyDescent="0.25">
      <c r="A47" s="40" t="s">
        <v>179</v>
      </c>
      <c r="B47" s="7" t="s">
        <v>38</v>
      </c>
      <c r="C47" s="7" t="s">
        <v>119</v>
      </c>
      <c r="D47" s="7" t="s">
        <v>186</v>
      </c>
      <c r="E47" s="7" t="s">
        <v>42</v>
      </c>
      <c r="F47" s="7" t="s">
        <v>45</v>
      </c>
      <c r="G47" s="7" t="s">
        <v>121</v>
      </c>
      <c r="H47" s="7" t="s">
        <v>40</v>
      </c>
      <c r="I47" s="59">
        <f t="shared" si="4"/>
        <v>97</v>
      </c>
      <c r="J47" s="59">
        <f t="shared" si="0"/>
        <v>-3</v>
      </c>
      <c r="K47" s="59">
        <f t="shared" si="4"/>
        <v>94</v>
      </c>
    </row>
    <row r="48" spans="1:11" x14ac:dyDescent="0.25">
      <c r="A48" s="10" t="s">
        <v>13</v>
      </c>
      <c r="B48" s="7" t="s">
        <v>38</v>
      </c>
      <c r="C48" s="7" t="s">
        <v>119</v>
      </c>
      <c r="D48" s="7" t="s">
        <v>186</v>
      </c>
      <c r="E48" s="7" t="s">
        <v>42</v>
      </c>
      <c r="F48" s="7" t="s">
        <v>45</v>
      </c>
      <c r="G48" s="7" t="s">
        <v>121</v>
      </c>
      <c r="H48" s="7" t="s">
        <v>56</v>
      </c>
      <c r="I48" s="59">
        <f>I49</f>
        <v>97</v>
      </c>
      <c r="J48" s="59">
        <f t="shared" si="0"/>
        <v>-3</v>
      </c>
      <c r="K48" s="59">
        <f>K49</f>
        <v>94</v>
      </c>
    </row>
    <row r="49" spans="1:11" x14ac:dyDescent="0.25">
      <c r="A49" s="10" t="s">
        <v>15</v>
      </c>
      <c r="B49" s="7" t="s">
        <v>38</v>
      </c>
      <c r="C49" s="7" t="s">
        <v>119</v>
      </c>
      <c r="D49" s="7" t="s">
        <v>186</v>
      </c>
      <c r="E49" s="7" t="s">
        <v>42</v>
      </c>
      <c r="F49" s="7" t="s">
        <v>45</v>
      </c>
      <c r="G49" s="7" t="s">
        <v>121</v>
      </c>
      <c r="H49" s="7" t="s">
        <v>57</v>
      </c>
      <c r="I49" s="59">
        <f>100-3</f>
        <v>97</v>
      </c>
      <c r="J49" s="59">
        <f t="shared" si="0"/>
        <v>-3</v>
      </c>
      <c r="K49" s="59">
        <v>94</v>
      </c>
    </row>
    <row r="50" spans="1:11" s="88" customFormat="1" x14ac:dyDescent="0.25">
      <c r="A50" s="65" t="s">
        <v>16</v>
      </c>
      <c r="B50" s="21" t="s">
        <v>38</v>
      </c>
      <c r="C50" s="21" t="s">
        <v>49</v>
      </c>
      <c r="D50" s="21" t="s">
        <v>39</v>
      </c>
      <c r="E50" s="21" t="s">
        <v>42</v>
      </c>
      <c r="F50" s="21" t="s">
        <v>39</v>
      </c>
      <c r="G50" s="21" t="s">
        <v>112</v>
      </c>
      <c r="H50" s="21" t="s">
        <v>40</v>
      </c>
      <c r="I50" s="57">
        <f>I51+I64</f>
        <v>16223.7</v>
      </c>
      <c r="J50" s="57">
        <f t="shared" si="0"/>
        <v>1012.1999999999971</v>
      </c>
      <c r="K50" s="57">
        <f>K51+K64</f>
        <v>17235.899999999998</v>
      </c>
    </row>
    <row r="51" spans="1:11" ht="51.75" x14ac:dyDescent="0.25">
      <c r="A51" s="52" t="s">
        <v>183</v>
      </c>
      <c r="B51" s="7" t="s">
        <v>38</v>
      </c>
      <c r="C51" s="7" t="s">
        <v>49</v>
      </c>
      <c r="D51" s="7" t="s">
        <v>184</v>
      </c>
      <c r="E51" s="7" t="s">
        <v>42</v>
      </c>
      <c r="F51" s="7" t="s">
        <v>39</v>
      </c>
      <c r="G51" s="7" t="s">
        <v>112</v>
      </c>
      <c r="H51" s="7" t="s">
        <v>40</v>
      </c>
      <c r="I51" s="59">
        <f>I56</f>
        <v>16193.7</v>
      </c>
      <c r="J51" s="59">
        <f t="shared" si="0"/>
        <v>1012.1999999999971</v>
      </c>
      <c r="K51" s="59">
        <f>K52+K56</f>
        <v>17205.899999999998</v>
      </c>
    </row>
    <row r="52" spans="1:11" ht="51.75" x14ac:dyDescent="0.25">
      <c r="A52" s="52" t="s">
        <v>156</v>
      </c>
      <c r="B52" s="7" t="s">
        <v>38</v>
      </c>
      <c r="C52" s="7" t="s">
        <v>49</v>
      </c>
      <c r="D52" s="7" t="s">
        <v>184</v>
      </c>
      <c r="E52" s="7" t="s">
        <v>42</v>
      </c>
      <c r="F52" s="7" t="s">
        <v>38</v>
      </c>
      <c r="G52" s="7" t="s">
        <v>112</v>
      </c>
      <c r="H52" s="7" t="s">
        <v>40</v>
      </c>
      <c r="I52" s="59">
        <f>I53</f>
        <v>0</v>
      </c>
      <c r="J52" s="59">
        <v>2.6000000000003638</v>
      </c>
      <c r="K52" s="59">
        <f>K53</f>
        <v>2.6</v>
      </c>
    </row>
    <row r="53" spans="1:11" ht="26.25" x14ac:dyDescent="0.25">
      <c r="A53" s="52" t="s">
        <v>172</v>
      </c>
      <c r="B53" s="7" t="s">
        <v>38</v>
      </c>
      <c r="C53" s="7" t="s">
        <v>49</v>
      </c>
      <c r="D53" s="7" t="s">
        <v>184</v>
      </c>
      <c r="E53" s="7" t="s">
        <v>42</v>
      </c>
      <c r="F53" s="7" t="s">
        <v>38</v>
      </c>
      <c r="G53" s="7" t="s">
        <v>129</v>
      </c>
      <c r="H53" s="7" t="s">
        <v>40</v>
      </c>
      <c r="I53" s="59">
        <f>I54</f>
        <v>0</v>
      </c>
      <c r="J53" s="59">
        <v>2.6000000000003638</v>
      </c>
      <c r="K53" s="59">
        <f>K54</f>
        <v>2.6</v>
      </c>
    </row>
    <row r="54" spans="1:11" x14ac:dyDescent="0.25">
      <c r="A54" s="52" t="s">
        <v>13</v>
      </c>
      <c r="B54" s="7" t="s">
        <v>38</v>
      </c>
      <c r="C54" s="7" t="s">
        <v>49</v>
      </c>
      <c r="D54" s="7" t="s">
        <v>184</v>
      </c>
      <c r="E54" s="7" t="s">
        <v>42</v>
      </c>
      <c r="F54" s="7" t="s">
        <v>38</v>
      </c>
      <c r="G54" s="7" t="s">
        <v>129</v>
      </c>
      <c r="H54" s="7" t="s">
        <v>56</v>
      </c>
      <c r="I54" s="59">
        <f>I55</f>
        <v>0</v>
      </c>
      <c r="J54" s="59">
        <v>2.6000000000003638</v>
      </c>
      <c r="K54" s="59">
        <f>K55</f>
        <v>2.6</v>
      </c>
    </row>
    <row r="55" spans="1:11" x14ac:dyDescent="0.25">
      <c r="A55" s="52" t="s">
        <v>363</v>
      </c>
      <c r="B55" s="7" t="s">
        <v>38</v>
      </c>
      <c r="C55" s="7" t="s">
        <v>49</v>
      </c>
      <c r="D55" s="7" t="s">
        <v>184</v>
      </c>
      <c r="E55" s="7" t="s">
        <v>42</v>
      </c>
      <c r="F55" s="7" t="s">
        <v>38</v>
      </c>
      <c r="G55" s="7" t="s">
        <v>129</v>
      </c>
      <c r="H55" s="7" t="s">
        <v>362</v>
      </c>
      <c r="I55" s="59">
        <v>0</v>
      </c>
      <c r="J55" s="59">
        <v>2.6000000000003638</v>
      </c>
      <c r="K55" s="59">
        <v>2.6</v>
      </c>
    </row>
    <row r="56" spans="1:11" ht="64.5" x14ac:dyDescent="0.25">
      <c r="A56" s="40" t="s">
        <v>158</v>
      </c>
      <c r="B56" s="7" t="s">
        <v>38</v>
      </c>
      <c r="C56" s="7" t="s">
        <v>49</v>
      </c>
      <c r="D56" s="7" t="s">
        <v>184</v>
      </c>
      <c r="E56" s="7" t="s">
        <v>42</v>
      </c>
      <c r="F56" s="7" t="s">
        <v>41</v>
      </c>
      <c r="G56" s="7" t="s">
        <v>112</v>
      </c>
      <c r="H56" s="7" t="s">
        <v>40</v>
      </c>
      <c r="I56" s="59">
        <f>I57</f>
        <v>16193.7</v>
      </c>
      <c r="J56" s="59">
        <f t="shared" si="0"/>
        <v>1009.5999999999985</v>
      </c>
      <c r="K56" s="59">
        <f>K57</f>
        <v>17203.3</v>
      </c>
    </row>
    <row r="57" spans="1:11" ht="39" x14ac:dyDescent="0.25">
      <c r="A57" s="40" t="s">
        <v>220</v>
      </c>
      <c r="B57" s="7" t="s">
        <v>38</v>
      </c>
      <c r="C57" s="7" t="s">
        <v>49</v>
      </c>
      <c r="D57" s="7" t="s">
        <v>184</v>
      </c>
      <c r="E57" s="7" t="s">
        <v>42</v>
      </c>
      <c r="F57" s="7" t="s">
        <v>41</v>
      </c>
      <c r="G57" s="7" t="s">
        <v>130</v>
      </c>
      <c r="H57" s="7" t="s">
        <v>40</v>
      </c>
      <c r="I57" s="59">
        <f>I58+I60+I62</f>
        <v>16193.7</v>
      </c>
      <c r="J57" s="59">
        <f t="shared" si="0"/>
        <v>1009.5999999999985</v>
      </c>
      <c r="K57" s="59">
        <f>K58+K60+K62</f>
        <v>17203.3</v>
      </c>
    </row>
    <row r="58" spans="1:11" ht="76.5" x14ac:dyDescent="0.25">
      <c r="A58" s="22" t="s">
        <v>146</v>
      </c>
      <c r="B58" s="7" t="s">
        <v>38</v>
      </c>
      <c r="C58" s="7" t="s">
        <v>49</v>
      </c>
      <c r="D58" s="7" t="s">
        <v>184</v>
      </c>
      <c r="E58" s="7" t="s">
        <v>42</v>
      </c>
      <c r="F58" s="7" t="s">
        <v>41</v>
      </c>
      <c r="G58" s="7" t="s">
        <v>130</v>
      </c>
      <c r="H58" s="7" t="s">
        <v>104</v>
      </c>
      <c r="I58" s="59">
        <f>I59</f>
        <v>12626.6</v>
      </c>
      <c r="J58" s="59">
        <f t="shared" si="0"/>
        <v>0</v>
      </c>
      <c r="K58" s="59">
        <f>K59</f>
        <v>12626.6</v>
      </c>
    </row>
    <row r="59" spans="1:11" ht="26.25" x14ac:dyDescent="0.25">
      <c r="A59" s="40" t="s">
        <v>17</v>
      </c>
      <c r="B59" s="7" t="s">
        <v>38</v>
      </c>
      <c r="C59" s="7" t="s">
        <v>49</v>
      </c>
      <c r="D59" s="7" t="s">
        <v>184</v>
      </c>
      <c r="E59" s="7" t="s">
        <v>42</v>
      </c>
      <c r="F59" s="7" t="s">
        <v>41</v>
      </c>
      <c r="G59" s="7" t="s">
        <v>130</v>
      </c>
      <c r="H59" s="7" t="s">
        <v>105</v>
      </c>
      <c r="I59" s="59">
        <v>12626.6</v>
      </c>
      <c r="J59" s="59">
        <f t="shared" si="0"/>
        <v>0</v>
      </c>
      <c r="K59" s="59">
        <v>12626.6</v>
      </c>
    </row>
    <row r="60" spans="1:11" ht="38.25" x14ac:dyDescent="0.25">
      <c r="A60" s="22" t="s">
        <v>147</v>
      </c>
      <c r="B60" s="7" t="s">
        <v>38</v>
      </c>
      <c r="C60" s="7" t="s">
        <v>49</v>
      </c>
      <c r="D60" s="7" t="s">
        <v>184</v>
      </c>
      <c r="E60" s="7" t="s">
        <v>42</v>
      </c>
      <c r="F60" s="7" t="s">
        <v>41</v>
      </c>
      <c r="G60" s="7" t="s">
        <v>130</v>
      </c>
      <c r="H60" s="7" t="s">
        <v>51</v>
      </c>
      <c r="I60" s="59">
        <f>I61</f>
        <v>3489.8</v>
      </c>
      <c r="J60" s="59">
        <f t="shared" si="0"/>
        <v>1009.6000000000004</v>
      </c>
      <c r="K60" s="59">
        <f>K61</f>
        <v>4499.4000000000005</v>
      </c>
    </row>
    <row r="61" spans="1:11" ht="39" x14ac:dyDescent="0.25">
      <c r="A61" s="10" t="s">
        <v>103</v>
      </c>
      <c r="B61" s="7" t="s">
        <v>38</v>
      </c>
      <c r="C61" s="7" t="s">
        <v>49</v>
      </c>
      <c r="D61" s="7" t="s">
        <v>184</v>
      </c>
      <c r="E61" s="7" t="s">
        <v>42</v>
      </c>
      <c r="F61" s="7" t="s">
        <v>41</v>
      </c>
      <c r="G61" s="7" t="s">
        <v>130</v>
      </c>
      <c r="H61" s="7" t="s">
        <v>52</v>
      </c>
      <c r="I61" s="59">
        <f>4109.1-619.3</f>
        <v>3489.8</v>
      </c>
      <c r="J61" s="59">
        <f t="shared" si="0"/>
        <v>1009.6000000000004</v>
      </c>
      <c r="K61" s="59">
        <f>4109.1-619.3+1000+9.6</f>
        <v>4499.4000000000005</v>
      </c>
    </row>
    <row r="62" spans="1:11" x14ac:dyDescent="0.25">
      <c r="A62" s="10" t="s">
        <v>13</v>
      </c>
      <c r="B62" s="7" t="s">
        <v>38</v>
      </c>
      <c r="C62" s="7" t="s">
        <v>49</v>
      </c>
      <c r="D62" s="7" t="s">
        <v>184</v>
      </c>
      <c r="E62" s="7" t="s">
        <v>42</v>
      </c>
      <c r="F62" s="7" t="s">
        <v>41</v>
      </c>
      <c r="G62" s="7" t="s">
        <v>130</v>
      </c>
      <c r="H62" s="7" t="s">
        <v>56</v>
      </c>
      <c r="I62" s="59">
        <f>I63</f>
        <v>77.3</v>
      </c>
      <c r="J62" s="59">
        <f t="shared" si="0"/>
        <v>0</v>
      </c>
      <c r="K62" s="59">
        <f>K63</f>
        <v>77.3</v>
      </c>
    </row>
    <row r="63" spans="1:11" x14ac:dyDescent="0.25">
      <c r="A63" s="10" t="s">
        <v>224</v>
      </c>
      <c r="B63" s="7" t="s">
        <v>38</v>
      </c>
      <c r="C63" s="7" t="s">
        <v>49</v>
      </c>
      <c r="D63" s="7" t="s">
        <v>184</v>
      </c>
      <c r="E63" s="7" t="s">
        <v>42</v>
      </c>
      <c r="F63" s="7" t="s">
        <v>41</v>
      </c>
      <c r="G63" s="7" t="s">
        <v>130</v>
      </c>
      <c r="H63" s="7" t="s">
        <v>118</v>
      </c>
      <c r="I63" s="59">
        <f>97.3-20</f>
        <v>77.3</v>
      </c>
      <c r="J63" s="59">
        <f t="shared" si="0"/>
        <v>0</v>
      </c>
      <c r="K63" s="59">
        <f>97.3-20</f>
        <v>77.3</v>
      </c>
    </row>
    <row r="64" spans="1:11" ht="51.75" x14ac:dyDescent="0.25">
      <c r="A64" s="55" t="s">
        <v>189</v>
      </c>
      <c r="B64" s="7" t="s">
        <v>38</v>
      </c>
      <c r="C64" s="7" t="s">
        <v>49</v>
      </c>
      <c r="D64" s="7" t="s">
        <v>190</v>
      </c>
      <c r="E64" s="7" t="s">
        <v>42</v>
      </c>
      <c r="F64" s="7" t="s">
        <v>39</v>
      </c>
      <c r="G64" s="7" t="s">
        <v>112</v>
      </c>
      <c r="H64" s="7" t="s">
        <v>40</v>
      </c>
      <c r="I64" s="59">
        <f>I65</f>
        <v>30</v>
      </c>
      <c r="J64" s="59">
        <f t="shared" si="0"/>
        <v>0</v>
      </c>
      <c r="K64" s="59">
        <f>K65</f>
        <v>30</v>
      </c>
    </row>
    <row r="65" spans="1:11" ht="64.5" x14ac:dyDescent="0.25">
      <c r="A65" s="66" t="s">
        <v>127</v>
      </c>
      <c r="B65" s="8" t="s">
        <v>38</v>
      </c>
      <c r="C65" s="8" t="s">
        <v>49</v>
      </c>
      <c r="D65" s="8" t="s">
        <v>190</v>
      </c>
      <c r="E65" s="8" t="s">
        <v>50</v>
      </c>
      <c r="F65" s="8" t="s">
        <v>39</v>
      </c>
      <c r="G65" s="8" t="s">
        <v>112</v>
      </c>
      <c r="H65" s="7" t="s">
        <v>40</v>
      </c>
      <c r="I65" s="59">
        <f t="shared" ref="I65:K66" si="5">I66</f>
        <v>30</v>
      </c>
      <c r="J65" s="59">
        <f t="shared" si="0"/>
        <v>0</v>
      </c>
      <c r="K65" s="59">
        <f t="shared" si="5"/>
        <v>30</v>
      </c>
    </row>
    <row r="66" spans="1:11" ht="51.75" x14ac:dyDescent="0.25">
      <c r="A66" s="66" t="s">
        <v>128</v>
      </c>
      <c r="B66" s="7" t="s">
        <v>38</v>
      </c>
      <c r="C66" s="7" t="s">
        <v>49</v>
      </c>
      <c r="D66" s="7" t="s">
        <v>190</v>
      </c>
      <c r="E66" s="7" t="s">
        <v>50</v>
      </c>
      <c r="F66" s="7" t="s">
        <v>38</v>
      </c>
      <c r="G66" s="7" t="s">
        <v>112</v>
      </c>
      <c r="H66" s="7" t="s">
        <v>40</v>
      </c>
      <c r="I66" s="59">
        <f t="shared" si="5"/>
        <v>30</v>
      </c>
      <c r="J66" s="59">
        <f t="shared" si="0"/>
        <v>0</v>
      </c>
      <c r="K66" s="59">
        <f t="shared" si="5"/>
        <v>30</v>
      </c>
    </row>
    <row r="67" spans="1:11" ht="39" x14ac:dyDescent="0.25">
      <c r="A67" s="66" t="s">
        <v>167</v>
      </c>
      <c r="B67" s="7" t="s">
        <v>38</v>
      </c>
      <c r="C67" s="7" t="s">
        <v>49</v>
      </c>
      <c r="D67" s="7" t="s">
        <v>190</v>
      </c>
      <c r="E67" s="7" t="s">
        <v>50</v>
      </c>
      <c r="F67" s="7" t="s">
        <v>38</v>
      </c>
      <c r="G67" s="7" t="s">
        <v>122</v>
      </c>
      <c r="H67" s="7" t="s">
        <v>40</v>
      </c>
      <c r="I67" s="59">
        <f>I68</f>
        <v>30</v>
      </c>
      <c r="J67" s="59">
        <f t="shared" si="0"/>
        <v>0</v>
      </c>
      <c r="K67" s="59">
        <f>K68</f>
        <v>30</v>
      </c>
    </row>
    <row r="68" spans="1:11" ht="38.25" x14ac:dyDescent="0.25">
      <c r="A68" s="22" t="s">
        <v>147</v>
      </c>
      <c r="B68" s="7" t="s">
        <v>38</v>
      </c>
      <c r="C68" s="7" t="s">
        <v>49</v>
      </c>
      <c r="D68" s="7" t="s">
        <v>190</v>
      </c>
      <c r="E68" s="7" t="s">
        <v>50</v>
      </c>
      <c r="F68" s="7" t="s">
        <v>38</v>
      </c>
      <c r="G68" s="7" t="s">
        <v>122</v>
      </c>
      <c r="H68" s="7" t="s">
        <v>51</v>
      </c>
      <c r="I68" s="59">
        <f>I69</f>
        <v>30</v>
      </c>
      <c r="J68" s="59">
        <f t="shared" si="0"/>
        <v>0</v>
      </c>
      <c r="K68" s="59">
        <f>K69</f>
        <v>30</v>
      </c>
    </row>
    <row r="69" spans="1:11" ht="39" x14ac:dyDescent="0.25">
      <c r="A69" s="10" t="s">
        <v>103</v>
      </c>
      <c r="B69" s="7" t="s">
        <v>38</v>
      </c>
      <c r="C69" s="7" t="s">
        <v>49</v>
      </c>
      <c r="D69" s="7" t="s">
        <v>190</v>
      </c>
      <c r="E69" s="7" t="s">
        <v>50</v>
      </c>
      <c r="F69" s="7" t="s">
        <v>38</v>
      </c>
      <c r="G69" s="7" t="s">
        <v>122</v>
      </c>
      <c r="H69" s="7" t="s">
        <v>52</v>
      </c>
      <c r="I69" s="59">
        <v>30</v>
      </c>
      <c r="J69" s="59">
        <f t="shared" si="0"/>
        <v>0</v>
      </c>
      <c r="K69" s="59">
        <v>30</v>
      </c>
    </row>
    <row r="70" spans="1:11" s="88" customFormat="1" x14ac:dyDescent="0.25">
      <c r="A70" s="65" t="s">
        <v>18</v>
      </c>
      <c r="B70" s="21" t="s">
        <v>41</v>
      </c>
      <c r="C70" s="21" t="s">
        <v>39</v>
      </c>
      <c r="D70" s="21" t="s">
        <v>39</v>
      </c>
      <c r="E70" s="21" t="s">
        <v>42</v>
      </c>
      <c r="F70" s="21" t="s">
        <v>39</v>
      </c>
      <c r="G70" s="21" t="s">
        <v>112</v>
      </c>
      <c r="H70" s="21" t="s">
        <v>40</v>
      </c>
      <c r="I70" s="57">
        <f>I71</f>
        <v>594.70000000000005</v>
      </c>
      <c r="J70" s="57">
        <f t="shared" si="0"/>
        <v>0</v>
      </c>
      <c r="K70" s="57">
        <f>K71</f>
        <v>594.70000000000005</v>
      </c>
    </row>
    <row r="71" spans="1:11" s="88" customFormat="1" x14ac:dyDescent="0.25">
      <c r="A71" s="72" t="s">
        <v>177</v>
      </c>
      <c r="B71" s="21" t="s">
        <v>41</v>
      </c>
      <c r="C71" s="21" t="s">
        <v>45</v>
      </c>
      <c r="D71" s="21" t="s">
        <v>39</v>
      </c>
      <c r="E71" s="21" t="s">
        <v>42</v>
      </c>
      <c r="F71" s="21" t="s">
        <v>39</v>
      </c>
      <c r="G71" s="21" t="s">
        <v>112</v>
      </c>
      <c r="H71" s="21" t="s">
        <v>40</v>
      </c>
      <c r="I71" s="57">
        <f>I72</f>
        <v>594.70000000000005</v>
      </c>
      <c r="J71" s="57">
        <f t="shared" si="0"/>
        <v>0</v>
      </c>
      <c r="K71" s="57">
        <f>K72</f>
        <v>594.70000000000005</v>
      </c>
    </row>
    <row r="72" spans="1:11" x14ac:dyDescent="0.25">
      <c r="A72" s="40" t="s">
        <v>191</v>
      </c>
      <c r="B72" s="7" t="s">
        <v>41</v>
      </c>
      <c r="C72" s="7" t="s">
        <v>45</v>
      </c>
      <c r="D72" s="7" t="s">
        <v>55</v>
      </c>
      <c r="E72" s="7" t="s">
        <v>42</v>
      </c>
      <c r="F72" s="7" t="s">
        <v>39</v>
      </c>
      <c r="G72" s="7" t="s">
        <v>112</v>
      </c>
      <c r="H72" s="7" t="s">
        <v>40</v>
      </c>
      <c r="I72" s="59">
        <f>I73</f>
        <v>594.70000000000005</v>
      </c>
      <c r="J72" s="59">
        <f t="shared" si="0"/>
        <v>0</v>
      </c>
      <c r="K72" s="59">
        <f>K73</f>
        <v>594.70000000000005</v>
      </c>
    </row>
    <row r="73" spans="1:11" ht="51" x14ac:dyDescent="0.25">
      <c r="A73" s="56" t="s">
        <v>225</v>
      </c>
      <c r="B73" s="7" t="s">
        <v>41</v>
      </c>
      <c r="C73" s="7" t="s">
        <v>45</v>
      </c>
      <c r="D73" s="7" t="s">
        <v>55</v>
      </c>
      <c r="E73" s="7" t="s">
        <v>42</v>
      </c>
      <c r="F73" s="7" t="s">
        <v>38</v>
      </c>
      <c r="G73" s="7" t="s">
        <v>132</v>
      </c>
      <c r="H73" s="7" t="s">
        <v>40</v>
      </c>
      <c r="I73" s="59">
        <f>I74</f>
        <v>594.70000000000005</v>
      </c>
      <c r="J73" s="59">
        <f t="shared" si="0"/>
        <v>0</v>
      </c>
      <c r="K73" s="59">
        <f>K74</f>
        <v>594.70000000000005</v>
      </c>
    </row>
    <row r="74" spans="1:11" ht="76.5" x14ac:dyDescent="0.25">
      <c r="A74" s="22" t="s">
        <v>146</v>
      </c>
      <c r="B74" s="7" t="s">
        <v>41</v>
      </c>
      <c r="C74" s="7" t="s">
        <v>45</v>
      </c>
      <c r="D74" s="7" t="s">
        <v>55</v>
      </c>
      <c r="E74" s="7" t="s">
        <v>42</v>
      </c>
      <c r="F74" s="7" t="s">
        <v>38</v>
      </c>
      <c r="G74" s="7" t="s">
        <v>132</v>
      </c>
      <c r="H74" s="7" t="s">
        <v>104</v>
      </c>
      <c r="I74" s="59">
        <f>I75</f>
        <v>594.70000000000005</v>
      </c>
      <c r="J74" s="59">
        <f t="shared" si="0"/>
        <v>0</v>
      </c>
      <c r="K74" s="59">
        <f>K75</f>
        <v>594.70000000000005</v>
      </c>
    </row>
    <row r="75" spans="1:11" ht="39" x14ac:dyDescent="0.25">
      <c r="A75" s="10" t="s">
        <v>114</v>
      </c>
      <c r="B75" s="7" t="s">
        <v>41</v>
      </c>
      <c r="C75" s="7" t="s">
        <v>45</v>
      </c>
      <c r="D75" s="7" t="s">
        <v>55</v>
      </c>
      <c r="E75" s="7" t="s">
        <v>42</v>
      </c>
      <c r="F75" s="7" t="s">
        <v>38</v>
      </c>
      <c r="G75" s="7" t="s">
        <v>132</v>
      </c>
      <c r="H75" s="7" t="s">
        <v>115</v>
      </c>
      <c r="I75" s="59">
        <v>594.70000000000005</v>
      </c>
      <c r="J75" s="59">
        <f t="shared" si="0"/>
        <v>0</v>
      </c>
      <c r="K75" s="59">
        <v>594.70000000000005</v>
      </c>
    </row>
    <row r="76" spans="1:11" s="88" customFormat="1" ht="27" x14ac:dyDescent="0.25">
      <c r="A76" s="67" t="s">
        <v>21</v>
      </c>
      <c r="B76" s="21" t="s">
        <v>45</v>
      </c>
      <c r="C76" s="21" t="s">
        <v>39</v>
      </c>
      <c r="D76" s="21" t="s">
        <v>39</v>
      </c>
      <c r="E76" s="21" t="s">
        <v>42</v>
      </c>
      <c r="F76" s="21" t="s">
        <v>39</v>
      </c>
      <c r="G76" s="21" t="s">
        <v>112</v>
      </c>
      <c r="H76" s="21" t="s">
        <v>40</v>
      </c>
      <c r="I76" s="57">
        <f>I77+I84+I94</f>
        <v>445.7</v>
      </c>
      <c r="J76" s="57">
        <f t="shared" si="0"/>
        <v>3</v>
      </c>
      <c r="K76" s="57">
        <f>K77+K84+K94</f>
        <v>448.7</v>
      </c>
    </row>
    <row r="77" spans="1:11" s="88" customFormat="1" x14ac:dyDescent="0.25">
      <c r="A77" s="49" t="s">
        <v>148</v>
      </c>
      <c r="B77" s="21" t="s">
        <v>45</v>
      </c>
      <c r="C77" s="21" t="s">
        <v>43</v>
      </c>
      <c r="D77" s="21" t="s">
        <v>39</v>
      </c>
      <c r="E77" s="21" t="s">
        <v>42</v>
      </c>
      <c r="F77" s="21" t="s">
        <v>39</v>
      </c>
      <c r="G77" s="21" t="s">
        <v>112</v>
      </c>
      <c r="H77" s="21" t="s">
        <v>40</v>
      </c>
      <c r="I77" s="57">
        <f>I78</f>
        <v>61</v>
      </c>
      <c r="J77" s="57">
        <f t="shared" si="0"/>
        <v>0</v>
      </c>
      <c r="K77" s="57">
        <f>K78</f>
        <v>61</v>
      </c>
    </row>
    <row r="78" spans="1:11" ht="51.75" x14ac:dyDescent="0.25">
      <c r="A78" s="10" t="s">
        <v>189</v>
      </c>
      <c r="B78" s="7" t="s">
        <v>45</v>
      </c>
      <c r="C78" s="7" t="s">
        <v>43</v>
      </c>
      <c r="D78" s="7" t="s">
        <v>190</v>
      </c>
      <c r="E78" s="7" t="s">
        <v>42</v>
      </c>
      <c r="F78" s="7" t="s">
        <v>39</v>
      </c>
      <c r="G78" s="7" t="s">
        <v>112</v>
      </c>
      <c r="H78" s="7" t="s">
        <v>40</v>
      </c>
      <c r="I78" s="59">
        <f>I79</f>
        <v>61</v>
      </c>
      <c r="J78" s="59">
        <f t="shared" si="0"/>
        <v>0</v>
      </c>
      <c r="K78" s="59">
        <f>K79</f>
        <v>61</v>
      </c>
    </row>
    <row r="79" spans="1:11" ht="26.25" x14ac:dyDescent="0.25">
      <c r="A79" s="10" t="s">
        <v>124</v>
      </c>
      <c r="B79" s="7" t="s">
        <v>45</v>
      </c>
      <c r="C79" s="7" t="s">
        <v>43</v>
      </c>
      <c r="D79" s="7" t="s">
        <v>190</v>
      </c>
      <c r="E79" s="7" t="s">
        <v>44</v>
      </c>
      <c r="F79" s="7" t="s">
        <v>39</v>
      </c>
      <c r="G79" s="7" t="s">
        <v>112</v>
      </c>
      <c r="H79" s="7" t="s">
        <v>40</v>
      </c>
      <c r="I79" s="59">
        <f t="shared" ref="I79:K80" si="6">I80</f>
        <v>61</v>
      </c>
      <c r="J79" s="59">
        <f t="shared" ref="J79:J158" si="7">K79-I79</f>
        <v>0</v>
      </c>
      <c r="K79" s="59">
        <f t="shared" si="6"/>
        <v>61</v>
      </c>
    </row>
    <row r="80" spans="1:11" ht="51.75" x14ac:dyDescent="0.25">
      <c r="A80" s="10" t="s">
        <v>133</v>
      </c>
      <c r="B80" s="7" t="s">
        <v>45</v>
      </c>
      <c r="C80" s="7" t="s">
        <v>43</v>
      </c>
      <c r="D80" s="7" t="s">
        <v>190</v>
      </c>
      <c r="E80" s="7" t="s">
        <v>44</v>
      </c>
      <c r="F80" s="7" t="s">
        <v>38</v>
      </c>
      <c r="G80" s="7" t="s">
        <v>112</v>
      </c>
      <c r="H80" s="7" t="s">
        <v>40</v>
      </c>
      <c r="I80" s="59">
        <f t="shared" si="6"/>
        <v>61</v>
      </c>
      <c r="J80" s="59">
        <f t="shared" si="7"/>
        <v>0</v>
      </c>
      <c r="K80" s="59">
        <f t="shared" si="6"/>
        <v>61</v>
      </c>
    </row>
    <row r="81" spans="1:11" ht="77.25" x14ac:dyDescent="0.25">
      <c r="A81" s="40" t="s">
        <v>244</v>
      </c>
      <c r="B81" s="7" t="s">
        <v>45</v>
      </c>
      <c r="C81" s="7" t="s">
        <v>43</v>
      </c>
      <c r="D81" s="7" t="s">
        <v>190</v>
      </c>
      <c r="E81" s="7" t="s">
        <v>44</v>
      </c>
      <c r="F81" s="7" t="s">
        <v>38</v>
      </c>
      <c r="G81" s="7" t="s">
        <v>134</v>
      </c>
      <c r="H81" s="7" t="s">
        <v>40</v>
      </c>
      <c r="I81" s="59">
        <f>I82</f>
        <v>61</v>
      </c>
      <c r="J81" s="59">
        <f t="shared" si="7"/>
        <v>0</v>
      </c>
      <c r="K81" s="59">
        <f>K82</f>
        <v>61</v>
      </c>
    </row>
    <row r="82" spans="1:11" ht="38.25" x14ac:dyDescent="0.25">
      <c r="A82" s="22" t="s">
        <v>147</v>
      </c>
      <c r="B82" s="7" t="s">
        <v>45</v>
      </c>
      <c r="C82" s="7" t="s">
        <v>43</v>
      </c>
      <c r="D82" s="7" t="s">
        <v>190</v>
      </c>
      <c r="E82" s="7" t="s">
        <v>44</v>
      </c>
      <c r="F82" s="7" t="s">
        <v>38</v>
      </c>
      <c r="G82" s="7" t="s">
        <v>134</v>
      </c>
      <c r="H82" s="7" t="s">
        <v>51</v>
      </c>
      <c r="I82" s="59">
        <f>I83</f>
        <v>61</v>
      </c>
      <c r="J82" s="59">
        <f t="shared" si="7"/>
        <v>0</v>
      </c>
      <c r="K82" s="59">
        <f>K83</f>
        <v>61</v>
      </c>
    </row>
    <row r="83" spans="1:11" ht="39" x14ac:dyDescent="0.25">
      <c r="A83" s="10" t="s">
        <v>103</v>
      </c>
      <c r="B83" s="7" t="s">
        <v>45</v>
      </c>
      <c r="C83" s="7" t="s">
        <v>43</v>
      </c>
      <c r="D83" s="7" t="s">
        <v>190</v>
      </c>
      <c r="E83" s="7" t="s">
        <v>44</v>
      </c>
      <c r="F83" s="7" t="s">
        <v>38</v>
      </c>
      <c r="G83" s="7" t="s">
        <v>134</v>
      </c>
      <c r="H83" s="7" t="s">
        <v>52</v>
      </c>
      <c r="I83" s="59">
        <v>61</v>
      </c>
      <c r="J83" s="59">
        <f t="shared" si="7"/>
        <v>0</v>
      </c>
      <c r="K83" s="59">
        <v>61</v>
      </c>
    </row>
    <row r="84" spans="1:11" s="88" customFormat="1" ht="54" x14ac:dyDescent="0.25">
      <c r="A84" s="49" t="s">
        <v>226</v>
      </c>
      <c r="B84" s="21" t="s">
        <v>45</v>
      </c>
      <c r="C84" s="21" t="s">
        <v>123</v>
      </c>
      <c r="D84" s="21" t="s">
        <v>39</v>
      </c>
      <c r="E84" s="21" t="s">
        <v>42</v>
      </c>
      <c r="F84" s="21" t="s">
        <v>39</v>
      </c>
      <c r="G84" s="21" t="s">
        <v>112</v>
      </c>
      <c r="H84" s="21" t="s">
        <v>40</v>
      </c>
      <c r="I84" s="57">
        <f>I85+I90</f>
        <v>353</v>
      </c>
      <c r="J84" s="57">
        <f t="shared" si="7"/>
        <v>3</v>
      </c>
      <c r="K84" s="57">
        <f>K85+K90</f>
        <v>356</v>
      </c>
    </row>
    <row r="85" spans="1:11" ht="64.5" x14ac:dyDescent="0.25">
      <c r="A85" s="10" t="s">
        <v>193</v>
      </c>
      <c r="B85" s="7" t="s">
        <v>45</v>
      </c>
      <c r="C85" s="7" t="s">
        <v>123</v>
      </c>
      <c r="D85" s="7" t="s">
        <v>192</v>
      </c>
      <c r="E85" s="7" t="s">
        <v>42</v>
      </c>
      <c r="F85" s="7" t="s">
        <v>39</v>
      </c>
      <c r="G85" s="7" t="s">
        <v>112</v>
      </c>
      <c r="H85" s="7" t="s">
        <v>40</v>
      </c>
      <c r="I85" s="59">
        <f>I86</f>
        <v>350</v>
      </c>
      <c r="J85" s="59">
        <f t="shared" si="7"/>
        <v>0</v>
      </c>
      <c r="K85" s="59">
        <f>K86</f>
        <v>350</v>
      </c>
    </row>
    <row r="86" spans="1:11" ht="51.75" x14ac:dyDescent="0.25">
      <c r="A86" s="10" t="s">
        <v>160</v>
      </c>
      <c r="B86" s="7" t="s">
        <v>45</v>
      </c>
      <c r="C86" s="7" t="s">
        <v>123</v>
      </c>
      <c r="D86" s="7" t="s">
        <v>192</v>
      </c>
      <c r="E86" s="7" t="s">
        <v>42</v>
      </c>
      <c r="F86" s="7" t="s">
        <v>41</v>
      </c>
      <c r="G86" s="7" t="s">
        <v>112</v>
      </c>
      <c r="H86" s="7" t="s">
        <v>40</v>
      </c>
      <c r="I86" s="59">
        <f t="shared" ref="I86:K86" si="8">I87</f>
        <v>350</v>
      </c>
      <c r="J86" s="59">
        <f t="shared" si="7"/>
        <v>0</v>
      </c>
      <c r="K86" s="59">
        <f t="shared" si="8"/>
        <v>350</v>
      </c>
    </row>
    <row r="87" spans="1:11" ht="64.5" x14ac:dyDescent="0.25">
      <c r="A87" s="10" t="s">
        <v>162</v>
      </c>
      <c r="B87" s="7" t="s">
        <v>45</v>
      </c>
      <c r="C87" s="7" t="s">
        <v>123</v>
      </c>
      <c r="D87" s="7" t="s">
        <v>192</v>
      </c>
      <c r="E87" s="7" t="s">
        <v>42</v>
      </c>
      <c r="F87" s="7" t="s">
        <v>41</v>
      </c>
      <c r="G87" s="7" t="s">
        <v>161</v>
      </c>
      <c r="H87" s="7" t="s">
        <v>40</v>
      </c>
      <c r="I87" s="59">
        <f>I88</f>
        <v>350</v>
      </c>
      <c r="J87" s="59">
        <f t="shared" si="7"/>
        <v>0</v>
      </c>
      <c r="K87" s="59">
        <f>K88</f>
        <v>350</v>
      </c>
    </row>
    <row r="88" spans="1:11" ht="38.25" x14ac:dyDescent="0.25">
      <c r="A88" s="22" t="s">
        <v>147</v>
      </c>
      <c r="B88" s="7" t="s">
        <v>45</v>
      </c>
      <c r="C88" s="7" t="s">
        <v>123</v>
      </c>
      <c r="D88" s="7" t="s">
        <v>192</v>
      </c>
      <c r="E88" s="7" t="s">
        <v>42</v>
      </c>
      <c r="F88" s="7" t="s">
        <v>41</v>
      </c>
      <c r="G88" s="7" t="s">
        <v>161</v>
      </c>
      <c r="H88" s="7" t="s">
        <v>51</v>
      </c>
      <c r="I88" s="59">
        <f>I89</f>
        <v>350</v>
      </c>
      <c r="J88" s="59">
        <f t="shared" si="7"/>
        <v>0</v>
      </c>
      <c r="K88" s="59">
        <f>K89</f>
        <v>350</v>
      </c>
    </row>
    <row r="89" spans="1:11" ht="39" x14ac:dyDescent="0.25">
      <c r="A89" s="10" t="s">
        <v>103</v>
      </c>
      <c r="B89" s="7" t="s">
        <v>45</v>
      </c>
      <c r="C89" s="7" t="s">
        <v>123</v>
      </c>
      <c r="D89" s="7" t="s">
        <v>192</v>
      </c>
      <c r="E89" s="7" t="s">
        <v>42</v>
      </c>
      <c r="F89" s="7" t="s">
        <v>41</v>
      </c>
      <c r="G89" s="7" t="s">
        <v>161</v>
      </c>
      <c r="H89" s="7" t="s">
        <v>52</v>
      </c>
      <c r="I89" s="59">
        <v>350</v>
      </c>
      <c r="J89" s="59">
        <f t="shared" si="7"/>
        <v>0</v>
      </c>
      <c r="K89" s="59">
        <v>350</v>
      </c>
    </row>
    <row r="90" spans="1:11" ht="77.25" x14ac:dyDescent="0.25">
      <c r="A90" s="10" t="s">
        <v>187</v>
      </c>
      <c r="B90" s="7" t="s">
        <v>45</v>
      </c>
      <c r="C90" s="7" t="s">
        <v>123</v>
      </c>
      <c r="D90" s="7" t="s">
        <v>186</v>
      </c>
      <c r="E90" s="7" t="s">
        <v>42</v>
      </c>
      <c r="F90" s="7" t="s">
        <v>39</v>
      </c>
      <c r="G90" s="7" t="s">
        <v>112</v>
      </c>
      <c r="H90" s="7" t="s">
        <v>40</v>
      </c>
      <c r="I90" s="59">
        <f>I91</f>
        <v>3</v>
      </c>
      <c r="J90" s="59">
        <f t="shared" si="7"/>
        <v>3</v>
      </c>
      <c r="K90" s="59">
        <f>K91</f>
        <v>6</v>
      </c>
    </row>
    <row r="91" spans="1:11" ht="39" x14ac:dyDescent="0.25">
      <c r="A91" s="10" t="s">
        <v>315</v>
      </c>
      <c r="B91" s="7" t="s">
        <v>45</v>
      </c>
      <c r="C91" s="7" t="s">
        <v>123</v>
      </c>
      <c r="D91" s="7" t="s">
        <v>186</v>
      </c>
      <c r="E91" s="7" t="s">
        <v>42</v>
      </c>
      <c r="F91" s="7" t="s">
        <v>45</v>
      </c>
      <c r="G91" s="7" t="s">
        <v>112</v>
      </c>
      <c r="H91" s="7" t="s">
        <v>40</v>
      </c>
      <c r="I91" s="59">
        <f>I92</f>
        <v>3</v>
      </c>
      <c r="J91" s="59">
        <f t="shared" si="7"/>
        <v>3</v>
      </c>
      <c r="K91" s="59">
        <f>K92</f>
        <v>6</v>
      </c>
    </row>
    <row r="92" spans="1:11" x14ac:dyDescent="0.25">
      <c r="A92" s="10" t="s">
        <v>179</v>
      </c>
      <c r="B92" s="7" t="s">
        <v>45</v>
      </c>
      <c r="C92" s="7" t="s">
        <v>123</v>
      </c>
      <c r="D92" s="7" t="s">
        <v>186</v>
      </c>
      <c r="E92" s="7" t="s">
        <v>42</v>
      </c>
      <c r="F92" s="7" t="s">
        <v>45</v>
      </c>
      <c r="G92" s="7" t="s">
        <v>121</v>
      </c>
      <c r="H92" s="7" t="s">
        <v>40</v>
      </c>
      <c r="I92" s="59">
        <f>I93</f>
        <v>3</v>
      </c>
      <c r="J92" s="59">
        <f t="shared" si="7"/>
        <v>3</v>
      </c>
      <c r="K92" s="59">
        <f>K93</f>
        <v>6</v>
      </c>
    </row>
    <row r="93" spans="1:11" x14ac:dyDescent="0.25">
      <c r="A93" s="10" t="s">
        <v>316</v>
      </c>
      <c r="B93" s="7" t="s">
        <v>45</v>
      </c>
      <c r="C93" s="7" t="s">
        <v>123</v>
      </c>
      <c r="D93" s="7" t="s">
        <v>186</v>
      </c>
      <c r="E93" s="7" t="s">
        <v>42</v>
      </c>
      <c r="F93" s="7" t="s">
        <v>45</v>
      </c>
      <c r="G93" s="7" t="s">
        <v>121</v>
      </c>
      <c r="H93" s="7" t="s">
        <v>314</v>
      </c>
      <c r="I93" s="59">
        <v>3</v>
      </c>
      <c r="J93" s="59">
        <f t="shared" si="7"/>
        <v>3</v>
      </c>
      <c r="K93" s="59">
        <v>6</v>
      </c>
    </row>
    <row r="94" spans="1:11" s="88" customFormat="1" ht="42.75" customHeight="1" x14ac:dyDescent="0.25">
      <c r="A94" s="49" t="s">
        <v>194</v>
      </c>
      <c r="B94" s="21" t="s">
        <v>45</v>
      </c>
      <c r="C94" s="21" t="s">
        <v>59</v>
      </c>
      <c r="D94" s="21" t="s">
        <v>39</v>
      </c>
      <c r="E94" s="21" t="s">
        <v>42</v>
      </c>
      <c r="F94" s="21" t="s">
        <v>39</v>
      </c>
      <c r="G94" s="21" t="s">
        <v>112</v>
      </c>
      <c r="H94" s="21" t="s">
        <v>40</v>
      </c>
      <c r="I94" s="57">
        <f>I95</f>
        <v>31.700000000000003</v>
      </c>
      <c r="J94" s="57">
        <f t="shared" si="7"/>
        <v>0</v>
      </c>
      <c r="K94" s="57">
        <f>K95</f>
        <v>31.700000000000003</v>
      </c>
    </row>
    <row r="95" spans="1:11" ht="51.75" x14ac:dyDescent="0.25">
      <c r="A95" s="10" t="s">
        <v>189</v>
      </c>
      <c r="B95" s="7" t="s">
        <v>45</v>
      </c>
      <c r="C95" s="7" t="s">
        <v>59</v>
      </c>
      <c r="D95" s="7" t="s">
        <v>190</v>
      </c>
      <c r="E95" s="7" t="s">
        <v>42</v>
      </c>
      <c r="F95" s="7" t="s">
        <v>39</v>
      </c>
      <c r="G95" s="7" t="s">
        <v>112</v>
      </c>
      <c r="H95" s="7" t="s">
        <v>40</v>
      </c>
      <c r="I95" s="59">
        <f>I96</f>
        <v>31.700000000000003</v>
      </c>
      <c r="J95" s="59">
        <f t="shared" si="7"/>
        <v>0</v>
      </c>
      <c r="K95" s="59">
        <f>K96</f>
        <v>31.700000000000003</v>
      </c>
    </row>
    <row r="96" spans="1:11" ht="26.25" x14ac:dyDescent="0.25">
      <c r="A96" s="10" t="s">
        <v>124</v>
      </c>
      <c r="B96" s="7" t="s">
        <v>45</v>
      </c>
      <c r="C96" s="7" t="s">
        <v>59</v>
      </c>
      <c r="D96" s="7" t="s">
        <v>190</v>
      </c>
      <c r="E96" s="7" t="s">
        <v>44</v>
      </c>
      <c r="F96" s="7" t="s">
        <v>39</v>
      </c>
      <c r="G96" s="7" t="s">
        <v>112</v>
      </c>
      <c r="H96" s="7" t="s">
        <v>40</v>
      </c>
      <c r="I96" s="59">
        <f>I97</f>
        <v>31.700000000000003</v>
      </c>
      <c r="J96" s="59">
        <f t="shared" si="7"/>
        <v>0</v>
      </c>
      <c r="K96" s="59">
        <f>K97</f>
        <v>31.700000000000003</v>
      </c>
    </row>
    <row r="97" spans="1:11" ht="39" x14ac:dyDescent="0.25">
      <c r="A97" s="10" t="s">
        <v>125</v>
      </c>
      <c r="B97" s="7" t="s">
        <v>45</v>
      </c>
      <c r="C97" s="7" t="s">
        <v>59</v>
      </c>
      <c r="D97" s="7" t="s">
        <v>190</v>
      </c>
      <c r="E97" s="7" t="s">
        <v>44</v>
      </c>
      <c r="F97" s="7" t="s">
        <v>41</v>
      </c>
      <c r="G97" s="7" t="s">
        <v>112</v>
      </c>
      <c r="H97" s="7" t="s">
        <v>40</v>
      </c>
      <c r="I97" s="59">
        <f>I98+I101</f>
        <v>31.700000000000003</v>
      </c>
      <c r="J97" s="59">
        <f t="shared" si="7"/>
        <v>0</v>
      </c>
      <c r="K97" s="59">
        <f>K98+K101</f>
        <v>31.700000000000003</v>
      </c>
    </row>
    <row r="98" spans="1:11" ht="26.25" x14ac:dyDescent="0.25">
      <c r="A98" s="14" t="s">
        <v>221</v>
      </c>
      <c r="B98" s="7" t="s">
        <v>45</v>
      </c>
      <c r="C98" s="7" t="s">
        <v>59</v>
      </c>
      <c r="D98" s="7" t="s">
        <v>190</v>
      </c>
      <c r="E98" s="7" t="s">
        <v>44</v>
      </c>
      <c r="F98" s="7" t="s">
        <v>41</v>
      </c>
      <c r="G98" s="7" t="s">
        <v>126</v>
      </c>
      <c r="H98" s="7" t="s">
        <v>40</v>
      </c>
      <c r="I98" s="59">
        <f>I99</f>
        <v>25.3</v>
      </c>
      <c r="J98" s="59">
        <f t="shared" si="7"/>
        <v>0</v>
      </c>
      <c r="K98" s="59">
        <f>K99</f>
        <v>25.3</v>
      </c>
    </row>
    <row r="99" spans="1:11" ht="76.5" x14ac:dyDescent="0.25">
      <c r="A99" s="22" t="s">
        <v>146</v>
      </c>
      <c r="B99" s="7" t="s">
        <v>45</v>
      </c>
      <c r="C99" s="7" t="s">
        <v>59</v>
      </c>
      <c r="D99" s="7" t="s">
        <v>190</v>
      </c>
      <c r="E99" s="7" t="s">
        <v>44</v>
      </c>
      <c r="F99" s="7" t="s">
        <v>41</v>
      </c>
      <c r="G99" s="7" t="s">
        <v>126</v>
      </c>
      <c r="H99" s="7" t="s">
        <v>104</v>
      </c>
      <c r="I99" s="59">
        <f>I100</f>
        <v>25.3</v>
      </c>
      <c r="J99" s="59">
        <f t="shared" si="7"/>
        <v>0</v>
      </c>
      <c r="K99" s="59">
        <f>K100</f>
        <v>25.3</v>
      </c>
    </row>
    <row r="100" spans="1:11" ht="39" x14ac:dyDescent="0.25">
      <c r="A100" s="40" t="s">
        <v>114</v>
      </c>
      <c r="B100" s="7" t="s">
        <v>45</v>
      </c>
      <c r="C100" s="7" t="s">
        <v>59</v>
      </c>
      <c r="D100" s="7" t="s">
        <v>190</v>
      </c>
      <c r="E100" s="7" t="s">
        <v>44</v>
      </c>
      <c r="F100" s="7" t="s">
        <v>41</v>
      </c>
      <c r="G100" s="7" t="s">
        <v>126</v>
      </c>
      <c r="H100" s="7" t="s">
        <v>115</v>
      </c>
      <c r="I100" s="59">
        <v>25.3</v>
      </c>
      <c r="J100" s="59">
        <f t="shared" si="7"/>
        <v>0</v>
      </c>
      <c r="K100" s="59">
        <v>25.3</v>
      </c>
    </row>
    <row r="101" spans="1:11" ht="42" customHeight="1" x14ac:dyDescent="0.25">
      <c r="A101" s="66" t="s">
        <v>222</v>
      </c>
      <c r="B101" s="7" t="s">
        <v>45</v>
      </c>
      <c r="C101" s="7" t="s">
        <v>59</v>
      </c>
      <c r="D101" s="7" t="s">
        <v>190</v>
      </c>
      <c r="E101" s="7" t="s">
        <v>44</v>
      </c>
      <c r="F101" s="7" t="s">
        <v>41</v>
      </c>
      <c r="G101" s="7" t="s">
        <v>157</v>
      </c>
      <c r="H101" s="7" t="s">
        <v>40</v>
      </c>
      <c r="I101" s="59">
        <f>I102</f>
        <v>6.4</v>
      </c>
      <c r="J101" s="59">
        <f t="shared" si="7"/>
        <v>0</v>
      </c>
      <c r="K101" s="59">
        <f>K102</f>
        <v>6.4</v>
      </c>
    </row>
    <row r="102" spans="1:11" ht="76.5" x14ac:dyDescent="0.25">
      <c r="A102" s="22" t="s">
        <v>146</v>
      </c>
      <c r="B102" s="7" t="s">
        <v>45</v>
      </c>
      <c r="C102" s="7" t="s">
        <v>59</v>
      </c>
      <c r="D102" s="7" t="s">
        <v>190</v>
      </c>
      <c r="E102" s="7" t="s">
        <v>44</v>
      </c>
      <c r="F102" s="7" t="s">
        <v>41</v>
      </c>
      <c r="G102" s="7" t="s">
        <v>157</v>
      </c>
      <c r="H102" s="7" t="s">
        <v>104</v>
      </c>
      <c r="I102" s="59">
        <f>I103</f>
        <v>6.4</v>
      </c>
      <c r="J102" s="59">
        <f t="shared" si="7"/>
        <v>0</v>
      </c>
      <c r="K102" s="59">
        <f>K103</f>
        <v>6.4</v>
      </c>
    </row>
    <row r="103" spans="1:11" ht="39" x14ac:dyDescent="0.25">
      <c r="A103" s="40" t="s">
        <v>114</v>
      </c>
      <c r="B103" s="7" t="s">
        <v>45</v>
      </c>
      <c r="C103" s="7" t="s">
        <v>59</v>
      </c>
      <c r="D103" s="7" t="s">
        <v>190</v>
      </c>
      <c r="E103" s="7" t="s">
        <v>44</v>
      </c>
      <c r="F103" s="7" t="s">
        <v>41</v>
      </c>
      <c r="G103" s="7" t="s">
        <v>157</v>
      </c>
      <c r="H103" s="7" t="s">
        <v>115</v>
      </c>
      <c r="I103" s="59">
        <f>5.2+1.2</f>
        <v>6.4</v>
      </c>
      <c r="J103" s="59">
        <f t="shared" si="7"/>
        <v>0</v>
      </c>
      <c r="K103" s="59">
        <f>5.2+1.2</f>
        <v>6.4</v>
      </c>
    </row>
    <row r="104" spans="1:11" s="88" customFormat="1" x14ac:dyDescent="0.25">
      <c r="A104" s="65" t="s">
        <v>22</v>
      </c>
      <c r="B104" s="21" t="s">
        <v>43</v>
      </c>
      <c r="C104" s="21" t="s">
        <v>39</v>
      </c>
      <c r="D104" s="21" t="s">
        <v>39</v>
      </c>
      <c r="E104" s="21" t="s">
        <v>42</v>
      </c>
      <c r="F104" s="21" t="s">
        <v>39</v>
      </c>
      <c r="G104" s="21" t="s">
        <v>112</v>
      </c>
      <c r="H104" s="21" t="s">
        <v>40</v>
      </c>
      <c r="I104" s="57">
        <f>I105+I121+I127+I140+I146</f>
        <v>18277.699999999997</v>
      </c>
      <c r="J104" s="57">
        <f t="shared" si="7"/>
        <v>823.90000000000146</v>
      </c>
      <c r="K104" s="57">
        <f>K105+K121+K127+K140+K146</f>
        <v>19101.599999999999</v>
      </c>
    </row>
    <row r="105" spans="1:11" s="88" customFormat="1" x14ac:dyDescent="0.25">
      <c r="A105" s="65" t="s">
        <v>23</v>
      </c>
      <c r="B105" s="21" t="s">
        <v>43</v>
      </c>
      <c r="C105" s="21" t="s">
        <v>38</v>
      </c>
      <c r="D105" s="21" t="s">
        <v>39</v>
      </c>
      <c r="E105" s="21" t="s">
        <v>42</v>
      </c>
      <c r="F105" s="21" t="s">
        <v>39</v>
      </c>
      <c r="G105" s="21" t="s">
        <v>112</v>
      </c>
      <c r="H105" s="21" t="s">
        <v>40</v>
      </c>
      <c r="I105" s="57">
        <f>I106</f>
        <v>2727.3999999999996</v>
      </c>
      <c r="J105" s="57">
        <f t="shared" si="7"/>
        <v>67.100000000000364</v>
      </c>
      <c r="K105" s="57">
        <f>K106</f>
        <v>2794.5</v>
      </c>
    </row>
    <row r="106" spans="1:11" ht="39" x14ac:dyDescent="0.25">
      <c r="A106" s="14" t="s">
        <v>196</v>
      </c>
      <c r="B106" s="7" t="s">
        <v>43</v>
      </c>
      <c r="C106" s="7" t="s">
        <v>38</v>
      </c>
      <c r="D106" s="7" t="s">
        <v>195</v>
      </c>
      <c r="E106" s="7" t="s">
        <v>42</v>
      </c>
      <c r="F106" s="7" t="s">
        <v>39</v>
      </c>
      <c r="G106" s="7" t="s">
        <v>112</v>
      </c>
      <c r="H106" s="7" t="s">
        <v>40</v>
      </c>
      <c r="I106" s="59">
        <f>I107+I114</f>
        <v>2727.3999999999996</v>
      </c>
      <c r="J106" s="59">
        <f t="shared" si="7"/>
        <v>67.100000000000364</v>
      </c>
      <c r="K106" s="59">
        <f>K107+K114</f>
        <v>2794.5</v>
      </c>
    </row>
    <row r="107" spans="1:11" ht="51.75" x14ac:dyDescent="0.25">
      <c r="A107" s="14" t="s">
        <v>135</v>
      </c>
      <c r="B107" s="7" t="s">
        <v>43</v>
      </c>
      <c r="C107" s="7" t="s">
        <v>38</v>
      </c>
      <c r="D107" s="7" t="s">
        <v>195</v>
      </c>
      <c r="E107" s="7" t="s">
        <v>42</v>
      </c>
      <c r="F107" s="7" t="s">
        <v>38</v>
      </c>
      <c r="G107" s="7" t="s">
        <v>112</v>
      </c>
      <c r="H107" s="7" t="s">
        <v>40</v>
      </c>
      <c r="I107" s="59">
        <f>I111+I108</f>
        <v>2154.6</v>
      </c>
      <c r="J107" s="59">
        <f t="shared" si="7"/>
        <v>0</v>
      </c>
      <c r="K107" s="59">
        <f>K111+K108</f>
        <v>2154.6</v>
      </c>
    </row>
    <row r="108" spans="1:11" ht="26.25" x14ac:dyDescent="0.25">
      <c r="A108" s="14" t="s">
        <v>223</v>
      </c>
      <c r="B108" s="7" t="s">
        <v>43</v>
      </c>
      <c r="C108" s="7" t="s">
        <v>38</v>
      </c>
      <c r="D108" s="7" t="s">
        <v>195</v>
      </c>
      <c r="E108" s="7" t="s">
        <v>42</v>
      </c>
      <c r="F108" s="7" t="s">
        <v>38</v>
      </c>
      <c r="G108" s="47" t="s">
        <v>151</v>
      </c>
      <c r="H108" s="7" t="s">
        <v>40</v>
      </c>
      <c r="I108" s="59">
        <f>I109</f>
        <v>1150.2</v>
      </c>
      <c r="J108" s="59">
        <f t="shared" si="7"/>
        <v>0</v>
      </c>
      <c r="K108" s="59">
        <f>K109</f>
        <v>1150.2</v>
      </c>
    </row>
    <row r="109" spans="1:11" ht="76.5" x14ac:dyDescent="0.25">
      <c r="A109" s="22" t="s">
        <v>146</v>
      </c>
      <c r="B109" s="7" t="s">
        <v>43</v>
      </c>
      <c r="C109" s="7" t="s">
        <v>38</v>
      </c>
      <c r="D109" s="7" t="s">
        <v>195</v>
      </c>
      <c r="E109" s="7" t="s">
        <v>42</v>
      </c>
      <c r="F109" s="7" t="s">
        <v>38</v>
      </c>
      <c r="G109" s="47" t="s">
        <v>151</v>
      </c>
      <c r="H109" s="7" t="s">
        <v>104</v>
      </c>
      <c r="I109" s="59">
        <f>I110</f>
        <v>1150.2</v>
      </c>
      <c r="J109" s="59">
        <f t="shared" si="7"/>
        <v>0</v>
      </c>
      <c r="K109" s="59">
        <f>K110</f>
        <v>1150.2</v>
      </c>
    </row>
    <row r="110" spans="1:11" ht="26.25" x14ac:dyDescent="0.25">
      <c r="A110" s="10" t="s">
        <v>17</v>
      </c>
      <c r="B110" s="7" t="s">
        <v>43</v>
      </c>
      <c r="C110" s="7" t="s">
        <v>38</v>
      </c>
      <c r="D110" s="7" t="s">
        <v>195</v>
      </c>
      <c r="E110" s="7" t="s">
        <v>42</v>
      </c>
      <c r="F110" s="7" t="s">
        <v>38</v>
      </c>
      <c r="G110" s="47" t="s">
        <v>151</v>
      </c>
      <c r="H110" s="7" t="s">
        <v>105</v>
      </c>
      <c r="I110" s="59">
        <f>900+250.2</f>
        <v>1150.2</v>
      </c>
      <c r="J110" s="59">
        <f t="shared" si="7"/>
        <v>0</v>
      </c>
      <c r="K110" s="59">
        <f>900+250.2</f>
        <v>1150.2</v>
      </c>
    </row>
    <row r="111" spans="1:11" ht="39" x14ac:dyDescent="0.25">
      <c r="A111" s="40" t="s">
        <v>197</v>
      </c>
      <c r="B111" s="7" t="s">
        <v>43</v>
      </c>
      <c r="C111" s="7" t="s">
        <v>38</v>
      </c>
      <c r="D111" s="7" t="s">
        <v>195</v>
      </c>
      <c r="E111" s="7" t="s">
        <v>42</v>
      </c>
      <c r="F111" s="7" t="s">
        <v>38</v>
      </c>
      <c r="G111" s="7" t="s">
        <v>163</v>
      </c>
      <c r="H111" s="7" t="s">
        <v>40</v>
      </c>
      <c r="I111" s="59">
        <f>I112</f>
        <v>1004.4</v>
      </c>
      <c r="J111" s="59">
        <f t="shared" si="7"/>
        <v>0</v>
      </c>
      <c r="K111" s="59">
        <f>K112</f>
        <v>1004.4</v>
      </c>
    </row>
    <row r="112" spans="1:11" ht="76.5" x14ac:dyDescent="0.25">
      <c r="A112" s="22" t="s">
        <v>146</v>
      </c>
      <c r="B112" s="7" t="s">
        <v>43</v>
      </c>
      <c r="C112" s="7" t="s">
        <v>38</v>
      </c>
      <c r="D112" s="7" t="s">
        <v>195</v>
      </c>
      <c r="E112" s="7" t="s">
        <v>42</v>
      </c>
      <c r="F112" s="7" t="s">
        <v>38</v>
      </c>
      <c r="G112" s="7" t="s">
        <v>163</v>
      </c>
      <c r="H112" s="7" t="s">
        <v>104</v>
      </c>
      <c r="I112" s="59">
        <f>I113</f>
        <v>1004.4</v>
      </c>
      <c r="J112" s="59">
        <f t="shared" si="7"/>
        <v>0</v>
      </c>
      <c r="K112" s="59">
        <f>K113</f>
        <v>1004.4</v>
      </c>
    </row>
    <row r="113" spans="1:11" ht="26.25" x14ac:dyDescent="0.25">
      <c r="A113" s="10" t="s">
        <v>17</v>
      </c>
      <c r="B113" s="7" t="s">
        <v>43</v>
      </c>
      <c r="C113" s="7" t="s">
        <v>38</v>
      </c>
      <c r="D113" s="7" t="s">
        <v>195</v>
      </c>
      <c r="E113" s="7" t="s">
        <v>42</v>
      </c>
      <c r="F113" s="7" t="s">
        <v>38</v>
      </c>
      <c r="G113" s="7" t="s">
        <v>163</v>
      </c>
      <c r="H113" s="7" t="s">
        <v>105</v>
      </c>
      <c r="I113" s="59">
        <v>1004.4</v>
      </c>
      <c r="J113" s="59">
        <f t="shared" si="7"/>
        <v>0</v>
      </c>
      <c r="K113" s="59">
        <v>1004.4</v>
      </c>
    </row>
    <row r="114" spans="1:11" ht="26.25" x14ac:dyDescent="0.25">
      <c r="A114" s="66" t="s">
        <v>198</v>
      </c>
      <c r="B114" s="47" t="s">
        <v>43</v>
      </c>
      <c r="C114" s="47" t="s">
        <v>38</v>
      </c>
      <c r="D114" s="47" t="s">
        <v>195</v>
      </c>
      <c r="E114" s="47" t="s">
        <v>42</v>
      </c>
      <c r="F114" s="47" t="s">
        <v>41</v>
      </c>
      <c r="G114" s="47" t="s">
        <v>112</v>
      </c>
      <c r="H114" s="47" t="s">
        <v>40</v>
      </c>
      <c r="I114" s="59">
        <f>I115+I118</f>
        <v>572.79999999999995</v>
      </c>
      <c r="J114" s="59">
        <f t="shared" si="7"/>
        <v>67.100000000000023</v>
      </c>
      <c r="K114" s="59">
        <f>K115+K118</f>
        <v>639.9</v>
      </c>
    </row>
    <row r="115" spans="1:11" ht="39" x14ac:dyDescent="0.25">
      <c r="A115" s="40" t="s">
        <v>167</v>
      </c>
      <c r="B115" s="47" t="s">
        <v>43</v>
      </c>
      <c r="C115" s="47" t="s">
        <v>38</v>
      </c>
      <c r="D115" s="47" t="s">
        <v>195</v>
      </c>
      <c r="E115" s="47" t="s">
        <v>42</v>
      </c>
      <c r="F115" s="47" t="s">
        <v>41</v>
      </c>
      <c r="G115" s="47" t="s">
        <v>122</v>
      </c>
      <c r="H115" s="47" t="s">
        <v>40</v>
      </c>
      <c r="I115" s="59">
        <f>I116</f>
        <v>477.8</v>
      </c>
      <c r="J115" s="59">
        <f t="shared" si="7"/>
        <v>-47.900000000000034</v>
      </c>
      <c r="K115" s="59">
        <f>K116</f>
        <v>429.9</v>
      </c>
    </row>
    <row r="116" spans="1:11" ht="76.5" x14ac:dyDescent="0.25">
      <c r="A116" s="22" t="s">
        <v>146</v>
      </c>
      <c r="B116" s="47" t="s">
        <v>43</v>
      </c>
      <c r="C116" s="47" t="s">
        <v>38</v>
      </c>
      <c r="D116" s="47" t="s">
        <v>195</v>
      </c>
      <c r="E116" s="47" t="s">
        <v>42</v>
      </c>
      <c r="F116" s="47" t="s">
        <v>41</v>
      </c>
      <c r="G116" s="47" t="s">
        <v>122</v>
      </c>
      <c r="H116" s="47" t="s">
        <v>104</v>
      </c>
      <c r="I116" s="59">
        <f>I117</f>
        <v>477.8</v>
      </c>
      <c r="J116" s="59">
        <f t="shared" si="7"/>
        <v>-47.900000000000034</v>
      </c>
      <c r="K116" s="59">
        <f>K117</f>
        <v>429.9</v>
      </c>
    </row>
    <row r="117" spans="1:11" ht="26.25" x14ac:dyDescent="0.25">
      <c r="A117" s="40" t="s">
        <v>17</v>
      </c>
      <c r="B117" s="47" t="s">
        <v>43</v>
      </c>
      <c r="C117" s="47" t="s">
        <v>38</v>
      </c>
      <c r="D117" s="47" t="s">
        <v>195</v>
      </c>
      <c r="E117" s="47" t="s">
        <v>42</v>
      </c>
      <c r="F117" s="47" t="s">
        <v>41</v>
      </c>
      <c r="G117" s="47" t="s">
        <v>122</v>
      </c>
      <c r="H117" s="47" t="s">
        <v>105</v>
      </c>
      <c r="I117" s="59">
        <v>477.8</v>
      </c>
      <c r="J117" s="59">
        <f t="shared" si="7"/>
        <v>-47.900000000000034</v>
      </c>
      <c r="K117" s="59">
        <v>429.9</v>
      </c>
    </row>
    <row r="118" spans="1:11" ht="26.25" x14ac:dyDescent="0.25">
      <c r="A118" s="40" t="s">
        <v>223</v>
      </c>
      <c r="B118" s="47" t="s">
        <v>43</v>
      </c>
      <c r="C118" s="47" t="s">
        <v>38</v>
      </c>
      <c r="D118" s="47" t="s">
        <v>195</v>
      </c>
      <c r="E118" s="47" t="s">
        <v>42</v>
      </c>
      <c r="F118" s="47" t="s">
        <v>41</v>
      </c>
      <c r="G118" s="47" t="s">
        <v>151</v>
      </c>
      <c r="H118" s="47" t="s">
        <v>40</v>
      </c>
      <c r="I118" s="59">
        <f>I119</f>
        <v>95</v>
      </c>
      <c r="J118" s="59">
        <f t="shared" si="7"/>
        <v>115</v>
      </c>
      <c r="K118" s="59">
        <f>K119</f>
        <v>210</v>
      </c>
    </row>
    <row r="119" spans="1:11" ht="77.25" x14ac:dyDescent="0.25">
      <c r="A119" s="40" t="s">
        <v>146</v>
      </c>
      <c r="B119" s="47" t="s">
        <v>43</v>
      </c>
      <c r="C119" s="47" t="s">
        <v>38</v>
      </c>
      <c r="D119" s="47" t="s">
        <v>195</v>
      </c>
      <c r="E119" s="47" t="s">
        <v>42</v>
      </c>
      <c r="F119" s="47" t="s">
        <v>41</v>
      </c>
      <c r="G119" s="47" t="s">
        <v>151</v>
      </c>
      <c r="H119" s="47" t="s">
        <v>104</v>
      </c>
      <c r="I119" s="59">
        <f>I120</f>
        <v>95</v>
      </c>
      <c r="J119" s="59">
        <f t="shared" si="7"/>
        <v>115</v>
      </c>
      <c r="K119" s="59">
        <f>K120</f>
        <v>210</v>
      </c>
    </row>
    <row r="120" spans="1:11" ht="26.25" x14ac:dyDescent="0.25">
      <c r="A120" s="40" t="s">
        <v>17</v>
      </c>
      <c r="B120" s="47" t="s">
        <v>43</v>
      </c>
      <c r="C120" s="47" t="s">
        <v>38</v>
      </c>
      <c r="D120" s="47" t="s">
        <v>195</v>
      </c>
      <c r="E120" s="47" t="s">
        <v>42</v>
      </c>
      <c r="F120" s="47" t="s">
        <v>41</v>
      </c>
      <c r="G120" s="47" t="s">
        <v>151</v>
      </c>
      <c r="H120" s="47" t="s">
        <v>105</v>
      </c>
      <c r="I120" s="59">
        <v>95</v>
      </c>
      <c r="J120" s="59">
        <f t="shared" si="7"/>
        <v>115</v>
      </c>
      <c r="K120" s="59">
        <v>210</v>
      </c>
    </row>
    <row r="121" spans="1:11" s="89" customFormat="1" x14ac:dyDescent="0.25">
      <c r="A121" s="45" t="s">
        <v>317</v>
      </c>
      <c r="B121" s="104" t="s">
        <v>43</v>
      </c>
      <c r="C121" s="104" t="s">
        <v>47</v>
      </c>
      <c r="D121" s="104" t="s">
        <v>39</v>
      </c>
      <c r="E121" s="104" t="s">
        <v>42</v>
      </c>
      <c r="F121" s="104" t="s">
        <v>39</v>
      </c>
      <c r="G121" s="104" t="s">
        <v>112</v>
      </c>
      <c r="H121" s="104" t="s">
        <v>40</v>
      </c>
      <c r="I121" s="58">
        <f>I122</f>
        <v>72.599999999999994</v>
      </c>
      <c r="J121" s="59">
        <f t="shared" si="7"/>
        <v>0</v>
      </c>
      <c r="K121" s="58">
        <f>K122</f>
        <v>72.599999999999994</v>
      </c>
    </row>
    <row r="122" spans="1:11" ht="39" x14ac:dyDescent="0.25">
      <c r="A122" s="40" t="s">
        <v>318</v>
      </c>
      <c r="B122" s="47" t="s">
        <v>43</v>
      </c>
      <c r="C122" s="47" t="s">
        <v>47</v>
      </c>
      <c r="D122" s="47" t="s">
        <v>180</v>
      </c>
      <c r="E122" s="47" t="s">
        <v>42</v>
      </c>
      <c r="F122" s="47" t="s">
        <v>39</v>
      </c>
      <c r="G122" s="47" t="s">
        <v>112</v>
      </c>
      <c r="H122" s="47" t="s">
        <v>40</v>
      </c>
      <c r="I122" s="59">
        <f>I123</f>
        <v>72.599999999999994</v>
      </c>
      <c r="J122" s="59">
        <f t="shared" si="7"/>
        <v>0</v>
      </c>
      <c r="K122" s="59">
        <f>K123</f>
        <v>72.599999999999994</v>
      </c>
    </row>
    <row r="123" spans="1:11" ht="64.5" x14ac:dyDescent="0.25">
      <c r="A123" s="40" t="s">
        <v>319</v>
      </c>
      <c r="B123" s="47" t="s">
        <v>43</v>
      </c>
      <c r="C123" s="47" t="s">
        <v>47</v>
      </c>
      <c r="D123" s="47" t="s">
        <v>180</v>
      </c>
      <c r="E123" s="47" t="s">
        <v>42</v>
      </c>
      <c r="F123" s="47" t="s">
        <v>45</v>
      </c>
      <c r="G123" s="47" t="s">
        <v>112</v>
      </c>
      <c r="H123" s="47" t="s">
        <v>40</v>
      </c>
      <c r="I123" s="59">
        <f>I124</f>
        <v>72.599999999999994</v>
      </c>
      <c r="J123" s="59">
        <f t="shared" si="7"/>
        <v>0</v>
      </c>
      <c r="K123" s="59">
        <f>K124</f>
        <v>72.599999999999994</v>
      </c>
    </row>
    <row r="124" spans="1:11" ht="64.5" x14ac:dyDescent="0.25">
      <c r="A124" s="40" t="s">
        <v>320</v>
      </c>
      <c r="B124" s="47" t="s">
        <v>43</v>
      </c>
      <c r="C124" s="47" t="s">
        <v>47</v>
      </c>
      <c r="D124" s="47" t="s">
        <v>180</v>
      </c>
      <c r="E124" s="47" t="s">
        <v>42</v>
      </c>
      <c r="F124" s="47" t="s">
        <v>45</v>
      </c>
      <c r="G124" s="47" t="s">
        <v>321</v>
      </c>
      <c r="H124" s="47" t="s">
        <v>40</v>
      </c>
      <c r="I124" s="59">
        <f>I125</f>
        <v>72.599999999999994</v>
      </c>
      <c r="J124" s="59">
        <f t="shared" si="7"/>
        <v>0</v>
      </c>
      <c r="K124" s="59">
        <f>K125</f>
        <v>72.599999999999994</v>
      </c>
    </row>
    <row r="125" spans="1:11" ht="39" x14ac:dyDescent="0.25">
      <c r="A125" s="40" t="s">
        <v>147</v>
      </c>
      <c r="B125" s="47" t="s">
        <v>43</v>
      </c>
      <c r="C125" s="47" t="s">
        <v>47</v>
      </c>
      <c r="D125" s="47" t="s">
        <v>180</v>
      </c>
      <c r="E125" s="47" t="s">
        <v>42</v>
      </c>
      <c r="F125" s="47" t="s">
        <v>45</v>
      </c>
      <c r="G125" s="47" t="s">
        <v>321</v>
      </c>
      <c r="H125" s="47" t="s">
        <v>51</v>
      </c>
      <c r="I125" s="59">
        <f>I126</f>
        <v>72.599999999999994</v>
      </c>
      <c r="J125" s="59"/>
      <c r="K125" s="59">
        <f>K126</f>
        <v>72.599999999999994</v>
      </c>
    </row>
    <row r="126" spans="1:11" ht="39" x14ac:dyDescent="0.25">
      <c r="A126" s="40" t="s">
        <v>103</v>
      </c>
      <c r="B126" s="47" t="s">
        <v>43</v>
      </c>
      <c r="C126" s="47" t="s">
        <v>47</v>
      </c>
      <c r="D126" s="47" t="s">
        <v>180</v>
      </c>
      <c r="E126" s="47" t="s">
        <v>42</v>
      </c>
      <c r="F126" s="47" t="s">
        <v>45</v>
      </c>
      <c r="G126" s="47" t="s">
        <v>321</v>
      </c>
      <c r="H126" s="47" t="s">
        <v>52</v>
      </c>
      <c r="I126" s="59">
        <v>72.599999999999994</v>
      </c>
      <c r="J126" s="59">
        <f t="shared" si="7"/>
        <v>0</v>
      </c>
      <c r="K126" s="59">
        <v>72.599999999999994</v>
      </c>
    </row>
    <row r="127" spans="1:11" s="88" customFormat="1" ht="27" x14ac:dyDescent="0.25">
      <c r="A127" s="49" t="s">
        <v>178</v>
      </c>
      <c r="B127" s="21" t="s">
        <v>43</v>
      </c>
      <c r="C127" s="21" t="s">
        <v>46</v>
      </c>
      <c r="D127" s="21" t="s">
        <v>39</v>
      </c>
      <c r="E127" s="21" t="s">
        <v>42</v>
      </c>
      <c r="F127" s="21" t="s">
        <v>39</v>
      </c>
      <c r="G127" s="21" t="s">
        <v>112</v>
      </c>
      <c r="H127" s="21" t="s">
        <v>40</v>
      </c>
      <c r="I127" s="57">
        <f>I128</f>
        <v>11673.699999999997</v>
      </c>
      <c r="J127" s="57">
        <f t="shared" si="7"/>
        <v>1856.0000000000036</v>
      </c>
      <c r="K127" s="57">
        <f>K128</f>
        <v>13529.7</v>
      </c>
    </row>
    <row r="128" spans="1:11" ht="39" x14ac:dyDescent="0.25">
      <c r="A128" s="10" t="s">
        <v>199</v>
      </c>
      <c r="B128" s="41" t="s">
        <v>43</v>
      </c>
      <c r="C128" s="41" t="s">
        <v>46</v>
      </c>
      <c r="D128" s="41" t="s">
        <v>200</v>
      </c>
      <c r="E128" s="41" t="s">
        <v>42</v>
      </c>
      <c r="F128" s="41" t="s">
        <v>39</v>
      </c>
      <c r="G128" s="41" t="s">
        <v>112</v>
      </c>
      <c r="H128" s="7" t="s">
        <v>40</v>
      </c>
      <c r="I128" s="59">
        <f>I136+I129</f>
        <v>11673.699999999997</v>
      </c>
      <c r="J128" s="59">
        <f t="shared" si="7"/>
        <v>1856.0000000000036</v>
      </c>
      <c r="K128" s="59">
        <f>K136+K129</f>
        <v>13529.7</v>
      </c>
    </row>
    <row r="129" spans="1:11" ht="51.75" x14ac:dyDescent="0.25">
      <c r="A129" s="10" t="s">
        <v>217</v>
      </c>
      <c r="B129" s="41" t="s">
        <v>43</v>
      </c>
      <c r="C129" s="41" t="s">
        <v>46</v>
      </c>
      <c r="D129" s="41" t="s">
        <v>200</v>
      </c>
      <c r="E129" s="41" t="s">
        <v>42</v>
      </c>
      <c r="F129" s="41" t="s">
        <v>38</v>
      </c>
      <c r="G129" s="41" t="s">
        <v>112</v>
      </c>
      <c r="H129" s="7" t="s">
        <v>40</v>
      </c>
      <c r="I129" s="59">
        <f>I130+I133</f>
        <v>1394.3000000000002</v>
      </c>
      <c r="J129" s="59">
        <f t="shared" si="7"/>
        <v>0</v>
      </c>
      <c r="K129" s="59">
        <f>K130+K133</f>
        <v>1394.3000000000002</v>
      </c>
    </row>
    <row r="130" spans="1:11" ht="51.75" x14ac:dyDescent="0.25">
      <c r="A130" s="10" t="s">
        <v>322</v>
      </c>
      <c r="B130" s="41" t="s">
        <v>43</v>
      </c>
      <c r="C130" s="41" t="s">
        <v>46</v>
      </c>
      <c r="D130" s="41" t="s">
        <v>200</v>
      </c>
      <c r="E130" s="41" t="s">
        <v>42</v>
      </c>
      <c r="F130" s="41" t="s">
        <v>38</v>
      </c>
      <c r="G130" s="41" t="s">
        <v>323</v>
      </c>
      <c r="H130" s="7" t="s">
        <v>40</v>
      </c>
      <c r="I130" s="59">
        <f>I131</f>
        <v>1254.9000000000001</v>
      </c>
      <c r="J130" s="59">
        <f t="shared" si="7"/>
        <v>0</v>
      </c>
      <c r="K130" s="59">
        <f>K131</f>
        <v>1254.9000000000001</v>
      </c>
    </row>
    <row r="131" spans="1:11" ht="39" x14ac:dyDescent="0.25">
      <c r="A131" s="10" t="s">
        <v>147</v>
      </c>
      <c r="B131" s="41" t="s">
        <v>43</v>
      </c>
      <c r="C131" s="41" t="s">
        <v>46</v>
      </c>
      <c r="D131" s="41" t="s">
        <v>200</v>
      </c>
      <c r="E131" s="41" t="s">
        <v>42</v>
      </c>
      <c r="F131" s="41" t="s">
        <v>38</v>
      </c>
      <c r="G131" s="41" t="s">
        <v>323</v>
      </c>
      <c r="H131" s="7" t="s">
        <v>51</v>
      </c>
      <c r="I131" s="59">
        <f>I132</f>
        <v>1254.9000000000001</v>
      </c>
      <c r="J131" s="59">
        <f t="shared" si="7"/>
        <v>0</v>
      </c>
      <c r="K131" s="59">
        <f>K132</f>
        <v>1254.9000000000001</v>
      </c>
    </row>
    <row r="132" spans="1:11" ht="39" x14ac:dyDescent="0.25">
      <c r="A132" s="10" t="s">
        <v>103</v>
      </c>
      <c r="B132" s="41" t="s">
        <v>43</v>
      </c>
      <c r="C132" s="41" t="s">
        <v>46</v>
      </c>
      <c r="D132" s="41" t="s">
        <v>200</v>
      </c>
      <c r="E132" s="41" t="s">
        <v>42</v>
      </c>
      <c r="F132" s="41" t="s">
        <v>38</v>
      </c>
      <c r="G132" s="41" t="s">
        <v>323</v>
      </c>
      <c r="H132" s="7" t="s">
        <v>52</v>
      </c>
      <c r="I132" s="59">
        <v>1254.9000000000001</v>
      </c>
      <c r="J132" s="59">
        <f t="shared" si="7"/>
        <v>0</v>
      </c>
      <c r="K132" s="59">
        <v>1254.9000000000001</v>
      </c>
    </row>
    <row r="133" spans="1:11" ht="51.75" x14ac:dyDescent="0.25">
      <c r="A133" s="10" t="s">
        <v>236</v>
      </c>
      <c r="B133" s="47" t="s">
        <v>43</v>
      </c>
      <c r="C133" s="47" t="s">
        <v>46</v>
      </c>
      <c r="D133" s="41" t="s">
        <v>200</v>
      </c>
      <c r="E133" s="41" t="s">
        <v>42</v>
      </c>
      <c r="F133" s="41" t="s">
        <v>38</v>
      </c>
      <c r="G133" s="41" t="s">
        <v>237</v>
      </c>
      <c r="H133" s="17" t="s">
        <v>40</v>
      </c>
      <c r="I133" s="60">
        <f>I134</f>
        <v>139.4</v>
      </c>
      <c r="J133" s="59">
        <f t="shared" si="7"/>
        <v>0</v>
      </c>
      <c r="K133" s="59">
        <f>K134</f>
        <v>139.4</v>
      </c>
    </row>
    <row r="134" spans="1:11" ht="39" x14ac:dyDescent="0.25">
      <c r="A134" s="10" t="s">
        <v>147</v>
      </c>
      <c r="B134" s="47" t="s">
        <v>43</v>
      </c>
      <c r="C134" s="47" t="s">
        <v>46</v>
      </c>
      <c r="D134" s="41" t="s">
        <v>200</v>
      </c>
      <c r="E134" s="41" t="s">
        <v>42</v>
      </c>
      <c r="F134" s="41" t="s">
        <v>38</v>
      </c>
      <c r="G134" s="41" t="s">
        <v>237</v>
      </c>
      <c r="H134" s="17" t="s">
        <v>51</v>
      </c>
      <c r="I134" s="60">
        <f>I135</f>
        <v>139.4</v>
      </c>
      <c r="J134" s="59">
        <f t="shared" si="7"/>
        <v>0</v>
      </c>
      <c r="K134" s="59">
        <f>K135</f>
        <v>139.4</v>
      </c>
    </row>
    <row r="135" spans="1:11" ht="39" x14ac:dyDescent="0.25">
      <c r="A135" s="10" t="s">
        <v>103</v>
      </c>
      <c r="B135" s="47" t="s">
        <v>43</v>
      </c>
      <c r="C135" s="47" t="s">
        <v>46</v>
      </c>
      <c r="D135" s="41" t="s">
        <v>200</v>
      </c>
      <c r="E135" s="41" t="s">
        <v>42</v>
      </c>
      <c r="F135" s="41" t="s">
        <v>38</v>
      </c>
      <c r="G135" s="41" t="s">
        <v>237</v>
      </c>
      <c r="H135" s="17" t="s">
        <v>52</v>
      </c>
      <c r="I135" s="60">
        <v>139.4</v>
      </c>
      <c r="J135" s="59">
        <f t="shared" si="7"/>
        <v>0</v>
      </c>
      <c r="K135" s="59">
        <v>139.4</v>
      </c>
    </row>
    <row r="136" spans="1:11" ht="39" x14ac:dyDescent="0.25">
      <c r="A136" s="10" t="s">
        <v>136</v>
      </c>
      <c r="B136" s="41" t="s">
        <v>43</v>
      </c>
      <c r="C136" s="41" t="s">
        <v>46</v>
      </c>
      <c r="D136" s="41" t="s">
        <v>200</v>
      </c>
      <c r="E136" s="41" t="s">
        <v>42</v>
      </c>
      <c r="F136" s="41" t="s">
        <v>41</v>
      </c>
      <c r="G136" s="41" t="s">
        <v>112</v>
      </c>
      <c r="H136" s="17" t="s">
        <v>40</v>
      </c>
      <c r="I136" s="60">
        <f>I137</f>
        <v>10279.399999999998</v>
      </c>
      <c r="J136" s="59">
        <f t="shared" si="7"/>
        <v>1856.0000000000018</v>
      </c>
      <c r="K136" s="59">
        <f>K137</f>
        <v>12135.4</v>
      </c>
    </row>
    <row r="137" spans="1:11" ht="39" x14ac:dyDescent="0.25">
      <c r="A137" s="40" t="s">
        <v>167</v>
      </c>
      <c r="B137" s="41" t="s">
        <v>43</v>
      </c>
      <c r="C137" s="41" t="s">
        <v>46</v>
      </c>
      <c r="D137" s="41" t="s">
        <v>200</v>
      </c>
      <c r="E137" s="41" t="s">
        <v>42</v>
      </c>
      <c r="F137" s="41" t="s">
        <v>41</v>
      </c>
      <c r="G137" s="41" t="s">
        <v>122</v>
      </c>
      <c r="H137" s="17" t="s">
        <v>40</v>
      </c>
      <c r="I137" s="60">
        <f t="shared" ref="I137:K137" si="9">I138</f>
        <v>10279.399999999998</v>
      </c>
      <c r="J137" s="59">
        <f t="shared" si="7"/>
        <v>1856.0000000000018</v>
      </c>
      <c r="K137" s="59">
        <f t="shared" si="9"/>
        <v>12135.4</v>
      </c>
    </row>
    <row r="138" spans="1:11" ht="38.25" x14ac:dyDescent="0.25">
      <c r="A138" s="22" t="s">
        <v>147</v>
      </c>
      <c r="B138" s="17" t="s">
        <v>43</v>
      </c>
      <c r="C138" s="17" t="s">
        <v>46</v>
      </c>
      <c r="D138" s="41" t="s">
        <v>200</v>
      </c>
      <c r="E138" s="17" t="s">
        <v>42</v>
      </c>
      <c r="F138" s="17" t="s">
        <v>41</v>
      </c>
      <c r="G138" s="17" t="s">
        <v>122</v>
      </c>
      <c r="H138" s="17" t="s">
        <v>51</v>
      </c>
      <c r="I138" s="60">
        <f>I139</f>
        <v>10279.399999999998</v>
      </c>
      <c r="J138" s="59">
        <f t="shared" si="7"/>
        <v>1856.0000000000018</v>
      </c>
      <c r="K138" s="59">
        <f>K139</f>
        <v>12135.4</v>
      </c>
    </row>
    <row r="139" spans="1:11" ht="39" x14ac:dyDescent="0.25">
      <c r="A139" s="10" t="s">
        <v>103</v>
      </c>
      <c r="B139" s="7" t="s">
        <v>43</v>
      </c>
      <c r="C139" s="7" t="s">
        <v>46</v>
      </c>
      <c r="D139" s="41" t="s">
        <v>200</v>
      </c>
      <c r="E139" s="17" t="s">
        <v>42</v>
      </c>
      <c r="F139" s="17" t="s">
        <v>41</v>
      </c>
      <c r="G139" s="17" t="s">
        <v>122</v>
      </c>
      <c r="H139" s="17" t="s">
        <v>52</v>
      </c>
      <c r="I139" s="60">
        <f>9129.8+520.3+629.3</f>
        <v>10279.399999999998</v>
      </c>
      <c r="J139" s="59">
        <f t="shared" si="7"/>
        <v>1856.0000000000018</v>
      </c>
      <c r="K139" s="59">
        <f>10279.4+1856</f>
        <v>12135.4</v>
      </c>
    </row>
    <row r="140" spans="1:11" s="88" customFormat="1" x14ac:dyDescent="0.25">
      <c r="A140" s="69" t="s">
        <v>24</v>
      </c>
      <c r="B140" s="21" t="s">
        <v>43</v>
      </c>
      <c r="C140" s="21" t="s">
        <v>123</v>
      </c>
      <c r="D140" s="21" t="s">
        <v>39</v>
      </c>
      <c r="E140" s="21" t="s">
        <v>42</v>
      </c>
      <c r="F140" s="21" t="s">
        <v>39</v>
      </c>
      <c r="G140" s="21" t="s">
        <v>112</v>
      </c>
      <c r="H140" s="21" t="s">
        <v>40</v>
      </c>
      <c r="I140" s="57">
        <f>I141</f>
        <v>181.8</v>
      </c>
      <c r="J140" s="57">
        <f t="shared" si="7"/>
        <v>0</v>
      </c>
      <c r="K140" s="57">
        <f>K141</f>
        <v>181.8</v>
      </c>
    </row>
    <row r="141" spans="1:11" ht="51.75" x14ac:dyDescent="0.25">
      <c r="A141" s="52" t="s">
        <v>183</v>
      </c>
      <c r="B141" s="47" t="s">
        <v>43</v>
      </c>
      <c r="C141" s="47" t="s">
        <v>123</v>
      </c>
      <c r="D141" s="47" t="s">
        <v>184</v>
      </c>
      <c r="E141" s="47" t="s">
        <v>42</v>
      </c>
      <c r="F141" s="47" t="s">
        <v>39</v>
      </c>
      <c r="G141" s="47" t="s">
        <v>112</v>
      </c>
      <c r="H141" s="7" t="s">
        <v>40</v>
      </c>
      <c r="I141" s="59">
        <f>I142</f>
        <v>181.8</v>
      </c>
      <c r="J141" s="59">
        <f t="shared" si="7"/>
        <v>0</v>
      </c>
      <c r="K141" s="59">
        <f>K142</f>
        <v>181.8</v>
      </c>
    </row>
    <row r="142" spans="1:11" ht="64.5" x14ac:dyDescent="0.25">
      <c r="A142" s="40" t="s">
        <v>158</v>
      </c>
      <c r="B142" s="47" t="s">
        <v>43</v>
      </c>
      <c r="C142" s="47" t="s">
        <v>123</v>
      </c>
      <c r="D142" s="47" t="s">
        <v>184</v>
      </c>
      <c r="E142" s="47" t="s">
        <v>42</v>
      </c>
      <c r="F142" s="47" t="s">
        <v>41</v>
      </c>
      <c r="G142" s="47" t="s">
        <v>112</v>
      </c>
      <c r="H142" s="7" t="s">
        <v>40</v>
      </c>
      <c r="I142" s="59">
        <f t="shared" ref="I142:K143" si="10">I143</f>
        <v>181.8</v>
      </c>
      <c r="J142" s="59">
        <f t="shared" si="7"/>
        <v>0</v>
      </c>
      <c r="K142" s="59">
        <f t="shared" si="10"/>
        <v>181.8</v>
      </c>
    </row>
    <row r="143" spans="1:11" ht="25.5" x14ac:dyDescent="0.25">
      <c r="A143" s="12" t="s">
        <v>25</v>
      </c>
      <c r="B143" s="47" t="s">
        <v>43</v>
      </c>
      <c r="C143" s="47" t="s">
        <v>123</v>
      </c>
      <c r="D143" s="47" t="s">
        <v>184</v>
      </c>
      <c r="E143" s="47" t="s">
        <v>42</v>
      </c>
      <c r="F143" s="47" t="s">
        <v>41</v>
      </c>
      <c r="G143" s="47" t="s">
        <v>137</v>
      </c>
      <c r="H143" s="7" t="s">
        <v>40</v>
      </c>
      <c r="I143" s="59">
        <f t="shared" si="10"/>
        <v>181.8</v>
      </c>
      <c r="J143" s="59">
        <f t="shared" si="7"/>
        <v>0</v>
      </c>
      <c r="K143" s="59">
        <f t="shared" si="10"/>
        <v>181.8</v>
      </c>
    </row>
    <row r="144" spans="1:11" ht="38.25" x14ac:dyDescent="0.25">
      <c r="A144" s="22" t="s">
        <v>147</v>
      </c>
      <c r="B144" s="47" t="s">
        <v>43</v>
      </c>
      <c r="C144" s="47" t="s">
        <v>123</v>
      </c>
      <c r="D144" s="47" t="s">
        <v>184</v>
      </c>
      <c r="E144" s="47" t="s">
        <v>42</v>
      </c>
      <c r="F144" s="47" t="s">
        <v>41</v>
      </c>
      <c r="G144" s="7" t="s">
        <v>137</v>
      </c>
      <c r="H144" s="7" t="s">
        <v>51</v>
      </c>
      <c r="I144" s="59">
        <f>I145</f>
        <v>181.8</v>
      </c>
      <c r="J144" s="59">
        <f t="shared" si="7"/>
        <v>0</v>
      </c>
      <c r="K144" s="59">
        <f>K145</f>
        <v>181.8</v>
      </c>
    </row>
    <row r="145" spans="1:11" ht="38.25" x14ac:dyDescent="0.25">
      <c r="A145" s="12" t="s">
        <v>103</v>
      </c>
      <c r="B145" s="47" t="s">
        <v>43</v>
      </c>
      <c r="C145" s="47" t="s">
        <v>123</v>
      </c>
      <c r="D145" s="47" t="s">
        <v>184</v>
      </c>
      <c r="E145" s="47" t="s">
        <v>42</v>
      </c>
      <c r="F145" s="47" t="s">
        <v>41</v>
      </c>
      <c r="G145" s="7" t="s">
        <v>137</v>
      </c>
      <c r="H145" s="7" t="s">
        <v>52</v>
      </c>
      <c r="I145" s="59">
        <f>166.8+15</f>
        <v>181.8</v>
      </c>
      <c r="J145" s="59">
        <f t="shared" si="7"/>
        <v>0</v>
      </c>
      <c r="K145" s="59">
        <f>166.8+15</f>
        <v>181.8</v>
      </c>
    </row>
    <row r="146" spans="1:11" s="88" customFormat="1" ht="27" x14ac:dyDescent="0.25">
      <c r="A146" s="71" t="s">
        <v>165</v>
      </c>
      <c r="B146" s="21" t="s">
        <v>43</v>
      </c>
      <c r="C146" s="21" t="s">
        <v>164</v>
      </c>
      <c r="D146" s="21" t="s">
        <v>39</v>
      </c>
      <c r="E146" s="21" t="s">
        <v>42</v>
      </c>
      <c r="F146" s="21" t="s">
        <v>39</v>
      </c>
      <c r="G146" s="21" t="s">
        <v>112</v>
      </c>
      <c r="H146" s="21" t="s">
        <v>40</v>
      </c>
      <c r="I146" s="57">
        <f>I147+I155</f>
        <v>3622.2000000000003</v>
      </c>
      <c r="J146" s="57">
        <f t="shared" si="7"/>
        <v>-1099.2000000000003</v>
      </c>
      <c r="K146" s="57">
        <f>K147+K155</f>
        <v>2523</v>
      </c>
    </row>
    <row r="147" spans="1:11" ht="77.25" x14ac:dyDescent="0.25">
      <c r="A147" s="40" t="s">
        <v>187</v>
      </c>
      <c r="B147" s="7" t="s">
        <v>43</v>
      </c>
      <c r="C147" s="7" t="s">
        <v>164</v>
      </c>
      <c r="D147" s="7" t="s">
        <v>186</v>
      </c>
      <c r="E147" s="7" t="s">
        <v>42</v>
      </c>
      <c r="F147" s="7" t="s">
        <v>39</v>
      </c>
      <c r="G147" s="7" t="s">
        <v>112</v>
      </c>
      <c r="H147" s="7" t="s">
        <v>40</v>
      </c>
      <c r="I147" s="59">
        <f>I148</f>
        <v>90.9</v>
      </c>
      <c r="J147" s="59">
        <f t="shared" si="7"/>
        <v>-33.000000000000007</v>
      </c>
      <c r="K147" s="59">
        <f>K148</f>
        <v>57.9</v>
      </c>
    </row>
    <row r="148" spans="1:11" ht="39" x14ac:dyDescent="0.25">
      <c r="A148" s="40" t="s">
        <v>188</v>
      </c>
      <c r="B148" s="7" t="s">
        <v>43</v>
      </c>
      <c r="C148" s="7" t="s">
        <v>164</v>
      </c>
      <c r="D148" s="7" t="s">
        <v>186</v>
      </c>
      <c r="E148" s="7" t="s">
        <v>42</v>
      </c>
      <c r="F148" s="7" t="s">
        <v>41</v>
      </c>
      <c r="G148" s="7" t="s">
        <v>112</v>
      </c>
      <c r="H148" s="7" t="s">
        <v>40</v>
      </c>
      <c r="I148" s="59">
        <f>+I149</f>
        <v>90.9</v>
      </c>
      <c r="J148" s="59">
        <f t="shared" si="7"/>
        <v>-33.000000000000007</v>
      </c>
      <c r="K148" s="59">
        <f>K149+K152</f>
        <v>57.9</v>
      </c>
    </row>
    <row r="149" spans="1:11" ht="90" x14ac:dyDescent="0.25">
      <c r="A149" s="40" t="s">
        <v>218</v>
      </c>
      <c r="B149" s="7" t="s">
        <v>43</v>
      </c>
      <c r="C149" s="7" t="s">
        <v>164</v>
      </c>
      <c r="D149" s="7" t="s">
        <v>186</v>
      </c>
      <c r="E149" s="7" t="s">
        <v>42</v>
      </c>
      <c r="F149" s="7" t="s">
        <v>41</v>
      </c>
      <c r="G149" s="7" t="s">
        <v>154</v>
      </c>
      <c r="H149" s="7" t="s">
        <v>40</v>
      </c>
      <c r="I149" s="59">
        <f>I150</f>
        <v>90.9</v>
      </c>
      <c r="J149" s="59">
        <f t="shared" si="7"/>
        <v>-76</v>
      </c>
      <c r="K149" s="59">
        <f>K150</f>
        <v>14.9</v>
      </c>
    </row>
    <row r="150" spans="1:11" x14ac:dyDescent="0.25">
      <c r="A150" s="40" t="s">
        <v>34</v>
      </c>
      <c r="B150" s="7" t="s">
        <v>43</v>
      </c>
      <c r="C150" s="7" t="s">
        <v>164</v>
      </c>
      <c r="D150" s="7" t="s">
        <v>186</v>
      </c>
      <c r="E150" s="7" t="s">
        <v>42</v>
      </c>
      <c r="F150" s="7" t="s">
        <v>41</v>
      </c>
      <c r="G150" s="7" t="s">
        <v>154</v>
      </c>
      <c r="H150" s="7" t="s">
        <v>143</v>
      </c>
      <c r="I150" s="59">
        <f>I151</f>
        <v>90.9</v>
      </c>
      <c r="J150" s="59">
        <f t="shared" si="7"/>
        <v>-76</v>
      </c>
      <c r="K150" s="59">
        <f>K151</f>
        <v>14.9</v>
      </c>
    </row>
    <row r="151" spans="1:11" x14ac:dyDescent="0.25">
      <c r="A151" s="46" t="s">
        <v>61</v>
      </c>
      <c r="B151" s="7" t="s">
        <v>43</v>
      </c>
      <c r="C151" s="7" t="s">
        <v>164</v>
      </c>
      <c r="D151" s="7" t="s">
        <v>186</v>
      </c>
      <c r="E151" s="7" t="s">
        <v>42</v>
      </c>
      <c r="F151" s="7" t="s">
        <v>41</v>
      </c>
      <c r="G151" s="7" t="s">
        <v>154</v>
      </c>
      <c r="H151" s="7" t="s">
        <v>144</v>
      </c>
      <c r="I151" s="59">
        <v>90.9</v>
      </c>
      <c r="J151" s="59">
        <f t="shared" si="7"/>
        <v>-76</v>
      </c>
      <c r="K151" s="59">
        <v>14.9</v>
      </c>
    </row>
    <row r="152" spans="1:11" ht="39" x14ac:dyDescent="0.25">
      <c r="A152" s="46" t="s">
        <v>359</v>
      </c>
      <c r="B152" s="48" t="s">
        <v>43</v>
      </c>
      <c r="C152" s="48" t="s">
        <v>164</v>
      </c>
      <c r="D152" s="48" t="s">
        <v>186</v>
      </c>
      <c r="E152" s="48" t="s">
        <v>42</v>
      </c>
      <c r="F152" s="48" t="s">
        <v>41</v>
      </c>
      <c r="G152" s="48" t="s">
        <v>360</v>
      </c>
      <c r="H152" s="48" t="s">
        <v>40</v>
      </c>
      <c r="I152" s="59">
        <f>I153</f>
        <v>0</v>
      </c>
      <c r="J152" s="59">
        <f t="shared" si="7"/>
        <v>43</v>
      </c>
      <c r="K152" s="59">
        <f>K153</f>
        <v>43</v>
      </c>
    </row>
    <row r="153" spans="1:11" x14ac:dyDescent="0.25">
      <c r="A153" s="46" t="s">
        <v>34</v>
      </c>
      <c r="B153" s="48" t="s">
        <v>43</v>
      </c>
      <c r="C153" s="48" t="s">
        <v>164</v>
      </c>
      <c r="D153" s="48" t="s">
        <v>186</v>
      </c>
      <c r="E153" s="48" t="s">
        <v>42</v>
      </c>
      <c r="F153" s="48" t="s">
        <v>41</v>
      </c>
      <c r="G153" s="48" t="s">
        <v>360</v>
      </c>
      <c r="H153" s="48" t="s">
        <v>143</v>
      </c>
      <c r="I153" s="59">
        <f>I154</f>
        <v>0</v>
      </c>
      <c r="J153" s="59">
        <f t="shared" si="7"/>
        <v>43</v>
      </c>
      <c r="K153" s="59">
        <f>K154</f>
        <v>43</v>
      </c>
    </row>
    <row r="154" spans="1:11" x14ac:dyDescent="0.25">
      <c r="A154" s="46" t="s">
        <v>61</v>
      </c>
      <c r="B154" s="48" t="s">
        <v>43</v>
      </c>
      <c r="C154" s="48" t="s">
        <v>164</v>
      </c>
      <c r="D154" s="48" t="s">
        <v>186</v>
      </c>
      <c r="E154" s="48" t="s">
        <v>42</v>
      </c>
      <c r="F154" s="48" t="s">
        <v>41</v>
      </c>
      <c r="G154" s="48" t="s">
        <v>360</v>
      </c>
      <c r="H154" s="48" t="s">
        <v>144</v>
      </c>
      <c r="I154" s="59">
        <v>0</v>
      </c>
      <c r="J154" s="59">
        <f t="shared" si="7"/>
        <v>43</v>
      </c>
      <c r="K154" s="59">
        <v>43</v>
      </c>
    </row>
    <row r="155" spans="1:11" ht="39" x14ac:dyDescent="0.25">
      <c r="A155" s="40" t="s">
        <v>201</v>
      </c>
      <c r="B155" s="48" t="s">
        <v>43</v>
      </c>
      <c r="C155" s="48" t="s">
        <v>164</v>
      </c>
      <c r="D155" s="48" t="s">
        <v>202</v>
      </c>
      <c r="E155" s="48" t="s">
        <v>42</v>
      </c>
      <c r="F155" s="48" t="s">
        <v>39</v>
      </c>
      <c r="G155" s="48" t="s">
        <v>112</v>
      </c>
      <c r="H155" s="48" t="s">
        <v>40</v>
      </c>
      <c r="I155" s="59">
        <f>I156</f>
        <v>3531.3</v>
      </c>
      <c r="J155" s="59">
        <f t="shared" si="7"/>
        <v>-1066.2000000000003</v>
      </c>
      <c r="K155" s="59">
        <f>K156</f>
        <v>2465.1</v>
      </c>
    </row>
    <row r="156" spans="1:11" ht="51.75" x14ac:dyDescent="0.25">
      <c r="A156" s="40" t="s">
        <v>141</v>
      </c>
      <c r="B156" s="48" t="s">
        <v>43</v>
      </c>
      <c r="C156" s="48" t="s">
        <v>164</v>
      </c>
      <c r="D156" s="48" t="s">
        <v>202</v>
      </c>
      <c r="E156" s="48" t="s">
        <v>42</v>
      </c>
      <c r="F156" s="48" t="s">
        <v>38</v>
      </c>
      <c r="G156" s="48" t="s">
        <v>112</v>
      </c>
      <c r="H156" s="48" t="s">
        <v>40</v>
      </c>
      <c r="I156" s="59">
        <f>I157+I160</f>
        <v>3531.3</v>
      </c>
      <c r="J156" s="59">
        <f t="shared" si="7"/>
        <v>-1066.2000000000003</v>
      </c>
      <c r="K156" s="59">
        <f>K157+K160</f>
        <v>2465.1</v>
      </c>
    </row>
    <row r="157" spans="1:11" ht="26.25" x14ac:dyDescent="0.25">
      <c r="A157" s="40" t="s">
        <v>228</v>
      </c>
      <c r="B157" s="48" t="s">
        <v>43</v>
      </c>
      <c r="C157" s="48" t="s">
        <v>164</v>
      </c>
      <c r="D157" s="48" t="s">
        <v>202</v>
      </c>
      <c r="E157" s="48" t="s">
        <v>42</v>
      </c>
      <c r="F157" s="48" t="s">
        <v>38</v>
      </c>
      <c r="G157" s="48" t="s">
        <v>243</v>
      </c>
      <c r="H157" s="48" t="s">
        <v>40</v>
      </c>
      <c r="I157" s="59">
        <f>I158</f>
        <v>2456.3000000000002</v>
      </c>
      <c r="J157" s="59">
        <f t="shared" si="7"/>
        <v>-1067.2000000000003</v>
      </c>
      <c r="K157" s="59">
        <f>K158</f>
        <v>1389.1</v>
      </c>
    </row>
    <row r="158" spans="1:11" ht="39" x14ac:dyDescent="0.25">
      <c r="A158" s="40" t="s">
        <v>147</v>
      </c>
      <c r="B158" s="48" t="s">
        <v>43</v>
      </c>
      <c r="C158" s="48" t="s">
        <v>164</v>
      </c>
      <c r="D158" s="48" t="s">
        <v>202</v>
      </c>
      <c r="E158" s="48" t="s">
        <v>42</v>
      </c>
      <c r="F158" s="48" t="s">
        <v>38</v>
      </c>
      <c r="G158" s="48" t="s">
        <v>243</v>
      </c>
      <c r="H158" s="48" t="s">
        <v>51</v>
      </c>
      <c r="I158" s="59">
        <f>I159</f>
        <v>2456.3000000000002</v>
      </c>
      <c r="J158" s="59">
        <f t="shared" si="7"/>
        <v>-1067.2000000000003</v>
      </c>
      <c r="K158" s="59">
        <f>K159</f>
        <v>1389.1</v>
      </c>
    </row>
    <row r="159" spans="1:11" ht="39" x14ac:dyDescent="0.25">
      <c r="A159" s="40" t="s">
        <v>103</v>
      </c>
      <c r="B159" s="48" t="s">
        <v>43</v>
      </c>
      <c r="C159" s="48" t="s">
        <v>164</v>
      </c>
      <c r="D159" s="48" t="s">
        <v>202</v>
      </c>
      <c r="E159" s="48" t="s">
        <v>42</v>
      </c>
      <c r="F159" s="48" t="s">
        <v>38</v>
      </c>
      <c r="G159" s="48" t="s">
        <v>243</v>
      </c>
      <c r="H159" s="48" t="s">
        <v>52</v>
      </c>
      <c r="I159" s="59">
        <v>2456.3000000000002</v>
      </c>
      <c r="J159" s="59">
        <f t="shared" ref="J159:J235" si="11">K159-I159</f>
        <v>-1067.2000000000003</v>
      </c>
      <c r="K159" s="59">
        <v>1389.1</v>
      </c>
    </row>
    <row r="160" spans="1:11" ht="27" customHeight="1" x14ac:dyDescent="0.25">
      <c r="A160" s="15" t="s">
        <v>167</v>
      </c>
      <c r="B160" s="48" t="s">
        <v>43</v>
      </c>
      <c r="C160" s="48" t="s">
        <v>164</v>
      </c>
      <c r="D160" s="48" t="s">
        <v>202</v>
      </c>
      <c r="E160" s="48" t="s">
        <v>42</v>
      </c>
      <c r="F160" s="48" t="s">
        <v>38</v>
      </c>
      <c r="G160" s="48" t="s">
        <v>122</v>
      </c>
      <c r="H160" s="48" t="s">
        <v>40</v>
      </c>
      <c r="I160" s="59">
        <f>I161</f>
        <v>1075</v>
      </c>
      <c r="J160" s="59">
        <f t="shared" si="11"/>
        <v>1</v>
      </c>
      <c r="K160" s="59">
        <f>K161</f>
        <v>1076</v>
      </c>
    </row>
    <row r="161" spans="1:11" ht="38.25" x14ac:dyDescent="0.25">
      <c r="A161" s="22" t="s">
        <v>147</v>
      </c>
      <c r="B161" s="48" t="s">
        <v>43</v>
      </c>
      <c r="C161" s="48" t="s">
        <v>164</v>
      </c>
      <c r="D161" s="48" t="s">
        <v>202</v>
      </c>
      <c r="E161" s="48" t="s">
        <v>42</v>
      </c>
      <c r="F161" s="48" t="s">
        <v>38</v>
      </c>
      <c r="G161" s="48" t="s">
        <v>122</v>
      </c>
      <c r="H161" s="7" t="s">
        <v>51</v>
      </c>
      <c r="I161" s="59">
        <f>I162</f>
        <v>1075</v>
      </c>
      <c r="J161" s="59">
        <f t="shared" si="11"/>
        <v>1</v>
      </c>
      <c r="K161" s="59">
        <f>K162</f>
        <v>1076</v>
      </c>
    </row>
    <row r="162" spans="1:11" ht="38.25" x14ac:dyDescent="0.25">
      <c r="A162" s="12" t="s">
        <v>103</v>
      </c>
      <c r="B162" s="48" t="s">
        <v>43</v>
      </c>
      <c r="C162" s="48" t="s">
        <v>164</v>
      </c>
      <c r="D162" s="48" t="s">
        <v>202</v>
      </c>
      <c r="E162" s="48" t="s">
        <v>42</v>
      </c>
      <c r="F162" s="48" t="s">
        <v>38</v>
      </c>
      <c r="G162" s="48" t="s">
        <v>122</v>
      </c>
      <c r="H162" s="7" t="s">
        <v>52</v>
      </c>
      <c r="I162" s="59">
        <v>1075</v>
      </c>
      <c r="J162" s="59">
        <f t="shared" si="11"/>
        <v>1</v>
      </c>
      <c r="K162" s="59">
        <v>1076</v>
      </c>
    </row>
    <row r="163" spans="1:11" s="88" customFormat="1" x14ac:dyDescent="0.25">
      <c r="A163" s="65" t="s">
        <v>26</v>
      </c>
      <c r="B163" s="21" t="s">
        <v>47</v>
      </c>
      <c r="C163" s="21" t="s">
        <v>39</v>
      </c>
      <c r="D163" s="21" t="s">
        <v>39</v>
      </c>
      <c r="E163" s="21" t="s">
        <v>42</v>
      </c>
      <c r="F163" s="21" t="s">
        <v>39</v>
      </c>
      <c r="G163" s="21" t="s">
        <v>112</v>
      </c>
      <c r="H163" s="21" t="s">
        <v>40</v>
      </c>
      <c r="I163" s="57">
        <f>I164+I176+I206</f>
        <v>18605</v>
      </c>
      <c r="J163" s="57">
        <f t="shared" si="11"/>
        <v>53547.700000000012</v>
      </c>
      <c r="K163" s="57">
        <f>K164+K176+K206</f>
        <v>72152.700000000012</v>
      </c>
    </row>
    <row r="164" spans="1:11" s="88" customFormat="1" x14ac:dyDescent="0.25">
      <c r="A164" s="65" t="s">
        <v>27</v>
      </c>
      <c r="B164" s="70" t="s">
        <v>47</v>
      </c>
      <c r="C164" s="70" t="s">
        <v>38</v>
      </c>
      <c r="D164" s="70" t="s">
        <v>39</v>
      </c>
      <c r="E164" s="70" t="s">
        <v>42</v>
      </c>
      <c r="F164" s="70" t="s">
        <v>39</v>
      </c>
      <c r="G164" s="70" t="s">
        <v>112</v>
      </c>
      <c r="H164" s="70" t="s">
        <v>40</v>
      </c>
      <c r="I164" s="57">
        <f>I165</f>
        <v>1121.5999999999999</v>
      </c>
      <c r="J164" s="57">
        <f t="shared" si="11"/>
        <v>0</v>
      </c>
      <c r="K164" s="57">
        <f>K165</f>
        <v>1121.5999999999999</v>
      </c>
    </row>
    <row r="165" spans="1:11" ht="64.5" x14ac:dyDescent="0.25">
      <c r="A165" s="14" t="s">
        <v>203</v>
      </c>
      <c r="B165" s="16" t="s">
        <v>47</v>
      </c>
      <c r="C165" s="16" t="s">
        <v>38</v>
      </c>
      <c r="D165" s="16" t="s">
        <v>204</v>
      </c>
      <c r="E165" s="16" t="s">
        <v>42</v>
      </c>
      <c r="F165" s="16" t="s">
        <v>39</v>
      </c>
      <c r="G165" s="16" t="s">
        <v>112</v>
      </c>
      <c r="H165" s="16" t="s">
        <v>40</v>
      </c>
      <c r="I165" s="60">
        <f>I166+I171</f>
        <v>1121.5999999999999</v>
      </c>
      <c r="J165" s="59">
        <f t="shared" si="11"/>
        <v>0</v>
      </c>
      <c r="K165" s="59">
        <f>K166+K171</f>
        <v>1121.5999999999999</v>
      </c>
    </row>
    <row r="166" spans="1:11" ht="39" x14ac:dyDescent="0.25">
      <c r="A166" s="14" t="s">
        <v>54</v>
      </c>
      <c r="B166" s="16" t="s">
        <v>47</v>
      </c>
      <c r="C166" s="16" t="s">
        <v>38</v>
      </c>
      <c r="D166" s="16" t="s">
        <v>204</v>
      </c>
      <c r="E166" s="16" t="s">
        <v>50</v>
      </c>
      <c r="F166" s="16" t="s">
        <v>39</v>
      </c>
      <c r="G166" s="16" t="s">
        <v>112</v>
      </c>
      <c r="H166" s="16" t="s">
        <v>40</v>
      </c>
      <c r="I166" s="60">
        <f t="shared" ref="I166:K168" si="12">I167</f>
        <v>393</v>
      </c>
      <c r="J166" s="59">
        <f t="shared" si="11"/>
        <v>0</v>
      </c>
      <c r="K166" s="59">
        <f t="shared" si="12"/>
        <v>393</v>
      </c>
    </row>
    <row r="167" spans="1:11" ht="38.25" x14ac:dyDescent="0.25">
      <c r="A167" s="15" t="s">
        <v>138</v>
      </c>
      <c r="B167" s="16" t="s">
        <v>47</v>
      </c>
      <c r="C167" s="16" t="s">
        <v>38</v>
      </c>
      <c r="D167" s="16" t="s">
        <v>204</v>
      </c>
      <c r="E167" s="16" t="s">
        <v>50</v>
      </c>
      <c r="F167" s="16" t="s">
        <v>38</v>
      </c>
      <c r="G167" s="16" t="s">
        <v>112</v>
      </c>
      <c r="H167" s="16" t="s">
        <v>40</v>
      </c>
      <c r="I167" s="60">
        <f t="shared" si="12"/>
        <v>393</v>
      </c>
      <c r="J167" s="59">
        <f t="shared" si="11"/>
        <v>0</v>
      </c>
      <c r="K167" s="59">
        <f t="shared" si="12"/>
        <v>393</v>
      </c>
    </row>
    <row r="168" spans="1:11" ht="38.25" x14ac:dyDescent="0.25">
      <c r="A168" s="15" t="s">
        <v>167</v>
      </c>
      <c r="B168" s="16" t="s">
        <v>47</v>
      </c>
      <c r="C168" s="16" t="s">
        <v>38</v>
      </c>
      <c r="D168" s="16" t="s">
        <v>204</v>
      </c>
      <c r="E168" s="16" t="s">
        <v>50</v>
      </c>
      <c r="F168" s="16" t="s">
        <v>38</v>
      </c>
      <c r="G168" s="16" t="s">
        <v>122</v>
      </c>
      <c r="H168" s="16" t="s">
        <v>40</v>
      </c>
      <c r="I168" s="60">
        <f t="shared" si="12"/>
        <v>393</v>
      </c>
      <c r="J168" s="59">
        <f t="shared" si="11"/>
        <v>0</v>
      </c>
      <c r="K168" s="59">
        <f t="shared" si="12"/>
        <v>393</v>
      </c>
    </row>
    <row r="169" spans="1:11" ht="38.25" x14ac:dyDescent="0.25">
      <c r="A169" s="22" t="s">
        <v>147</v>
      </c>
      <c r="B169" s="16" t="s">
        <v>47</v>
      </c>
      <c r="C169" s="16" t="s">
        <v>38</v>
      </c>
      <c r="D169" s="16" t="s">
        <v>204</v>
      </c>
      <c r="E169" s="16" t="s">
        <v>50</v>
      </c>
      <c r="F169" s="16" t="s">
        <v>38</v>
      </c>
      <c r="G169" s="16" t="s">
        <v>122</v>
      </c>
      <c r="H169" s="16" t="s">
        <v>51</v>
      </c>
      <c r="I169" s="60">
        <f>I170</f>
        <v>393</v>
      </c>
      <c r="J169" s="59">
        <f t="shared" si="11"/>
        <v>0</v>
      </c>
      <c r="K169" s="59">
        <f>K170</f>
        <v>393</v>
      </c>
    </row>
    <row r="170" spans="1:11" ht="38.25" x14ac:dyDescent="0.25">
      <c r="A170" s="12" t="s">
        <v>103</v>
      </c>
      <c r="B170" s="16" t="s">
        <v>47</v>
      </c>
      <c r="C170" s="16" t="s">
        <v>38</v>
      </c>
      <c r="D170" s="16" t="s">
        <v>204</v>
      </c>
      <c r="E170" s="16" t="s">
        <v>50</v>
      </c>
      <c r="F170" s="16" t="s">
        <v>38</v>
      </c>
      <c r="G170" s="16" t="s">
        <v>122</v>
      </c>
      <c r="H170" s="16" t="s">
        <v>52</v>
      </c>
      <c r="I170" s="60">
        <v>393</v>
      </c>
      <c r="J170" s="59">
        <f t="shared" si="11"/>
        <v>0</v>
      </c>
      <c r="K170" s="59">
        <v>393</v>
      </c>
    </row>
    <row r="171" spans="1:11" ht="25.5" x14ac:dyDescent="0.25">
      <c r="A171" s="12" t="s">
        <v>168</v>
      </c>
      <c r="B171" s="47" t="s">
        <v>47</v>
      </c>
      <c r="C171" s="47" t="s">
        <v>38</v>
      </c>
      <c r="D171" s="47" t="s">
        <v>204</v>
      </c>
      <c r="E171" s="41" t="s">
        <v>53</v>
      </c>
      <c r="F171" s="41" t="s">
        <v>39</v>
      </c>
      <c r="G171" s="41" t="s">
        <v>112</v>
      </c>
      <c r="H171" s="47" t="s">
        <v>40</v>
      </c>
      <c r="I171" s="60">
        <f t="shared" ref="I171:K173" si="13">I172</f>
        <v>728.6</v>
      </c>
      <c r="J171" s="59">
        <f t="shared" si="11"/>
        <v>0</v>
      </c>
      <c r="K171" s="59">
        <f t="shared" si="13"/>
        <v>728.6</v>
      </c>
    </row>
    <row r="172" spans="1:11" ht="38.25" x14ac:dyDescent="0.25">
      <c r="A172" s="12" t="s">
        <v>207</v>
      </c>
      <c r="B172" s="47" t="s">
        <v>47</v>
      </c>
      <c r="C172" s="47" t="s">
        <v>38</v>
      </c>
      <c r="D172" s="47" t="s">
        <v>204</v>
      </c>
      <c r="E172" s="41" t="s">
        <v>53</v>
      </c>
      <c r="F172" s="41" t="s">
        <v>38</v>
      </c>
      <c r="G172" s="41" t="s">
        <v>112</v>
      </c>
      <c r="H172" s="47" t="s">
        <v>40</v>
      </c>
      <c r="I172" s="60">
        <f t="shared" si="13"/>
        <v>728.6</v>
      </c>
      <c r="J172" s="59">
        <f t="shared" si="11"/>
        <v>0</v>
      </c>
      <c r="K172" s="59">
        <f t="shared" si="13"/>
        <v>728.6</v>
      </c>
    </row>
    <row r="173" spans="1:11" ht="38.25" x14ac:dyDescent="0.25">
      <c r="A173" s="12" t="s">
        <v>167</v>
      </c>
      <c r="B173" s="47" t="s">
        <v>47</v>
      </c>
      <c r="C173" s="47" t="s">
        <v>38</v>
      </c>
      <c r="D173" s="47" t="s">
        <v>204</v>
      </c>
      <c r="E173" s="41" t="s">
        <v>53</v>
      </c>
      <c r="F173" s="41" t="s">
        <v>38</v>
      </c>
      <c r="G173" s="41" t="s">
        <v>122</v>
      </c>
      <c r="H173" s="47" t="s">
        <v>40</v>
      </c>
      <c r="I173" s="60">
        <f t="shared" si="13"/>
        <v>728.6</v>
      </c>
      <c r="J173" s="59">
        <f t="shared" si="11"/>
        <v>0</v>
      </c>
      <c r="K173" s="59">
        <f t="shared" si="13"/>
        <v>728.6</v>
      </c>
    </row>
    <row r="174" spans="1:11" ht="38.25" x14ac:dyDescent="0.25">
      <c r="A174" s="22" t="s">
        <v>147</v>
      </c>
      <c r="B174" s="47" t="s">
        <v>47</v>
      </c>
      <c r="C174" s="47" t="s">
        <v>38</v>
      </c>
      <c r="D174" s="47" t="s">
        <v>204</v>
      </c>
      <c r="E174" s="41" t="s">
        <v>53</v>
      </c>
      <c r="F174" s="41" t="s">
        <v>38</v>
      </c>
      <c r="G174" s="41" t="s">
        <v>122</v>
      </c>
      <c r="H174" s="47" t="s">
        <v>51</v>
      </c>
      <c r="I174" s="60">
        <f>I175</f>
        <v>728.6</v>
      </c>
      <c r="J174" s="59">
        <f t="shared" si="11"/>
        <v>0</v>
      </c>
      <c r="K174" s="59">
        <f>K175</f>
        <v>728.6</v>
      </c>
    </row>
    <row r="175" spans="1:11" ht="38.25" x14ac:dyDescent="0.25">
      <c r="A175" s="12" t="s">
        <v>103</v>
      </c>
      <c r="B175" s="47" t="s">
        <v>47</v>
      </c>
      <c r="C175" s="47" t="s">
        <v>38</v>
      </c>
      <c r="D175" s="47" t="s">
        <v>204</v>
      </c>
      <c r="E175" s="41" t="s">
        <v>53</v>
      </c>
      <c r="F175" s="41" t="s">
        <v>38</v>
      </c>
      <c r="G175" s="41" t="s">
        <v>122</v>
      </c>
      <c r="H175" s="47" t="s">
        <v>52</v>
      </c>
      <c r="I175" s="60">
        <f>983.6-255</f>
        <v>728.6</v>
      </c>
      <c r="J175" s="59">
        <f t="shared" si="11"/>
        <v>0</v>
      </c>
      <c r="K175" s="59">
        <f>983.6-255</f>
        <v>728.6</v>
      </c>
    </row>
    <row r="176" spans="1:11" s="88" customFormat="1" x14ac:dyDescent="0.25">
      <c r="A176" s="69" t="s">
        <v>29</v>
      </c>
      <c r="B176" s="21" t="s">
        <v>47</v>
      </c>
      <c r="C176" s="21" t="s">
        <v>41</v>
      </c>
      <c r="D176" s="21" t="s">
        <v>39</v>
      </c>
      <c r="E176" s="21" t="s">
        <v>42</v>
      </c>
      <c r="F176" s="21" t="s">
        <v>39</v>
      </c>
      <c r="G176" s="21" t="s">
        <v>112</v>
      </c>
      <c r="H176" s="21" t="s">
        <v>40</v>
      </c>
      <c r="I176" s="57">
        <f>I177</f>
        <v>15178.2</v>
      </c>
      <c r="J176" s="57">
        <f t="shared" si="11"/>
        <v>53576.700000000012</v>
      </c>
      <c r="K176" s="57">
        <f>K177</f>
        <v>68754.900000000009</v>
      </c>
    </row>
    <row r="177" spans="1:11" ht="63.75" x14ac:dyDescent="0.25">
      <c r="A177" s="6" t="s">
        <v>203</v>
      </c>
      <c r="B177" s="17" t="s">
        <v>47</v>
      </c>
      <c r="C177" s="17" t="s">
        <v>41</v>
      </c>
      <c r="D177" s="17" t="s">
        <v>204</v>
      </c>
      <c r="E177" s="17" t="s">
        <v>42</v>
      </c>
      <c r="F177" s="17" t="s">
        <v>39</v>
      </c>
      <c r="G177" s="17" t="s">
        <v>112</v>
      </c>
      <c r="H177" s="17" t="s">
        <v>40</v>
      </c>
      <c r="I177" s="60">
        <f>I178+I192+I201</f>
        <v>15178.2</v>
      </c>
      <c r="J177" s="59">
        <f t="shared" si="11"/>
        <v>53576.700000000012</v>
      </c>
      <c r="K177" s="59">
        <f>K178+K192+K201</f>
        <v>68754.900000000009</v>
      </c>
    </row>
    <row r="178" spans="1:11" ht="38.25" x14ac:dyDescent="0.25">
      <c r="A178" s="6" t="s">
        <v>102</v>
      </c>
      <c r="B178" s="17" t="s">
        <v>47</v>
      </c>
      <c r="C178" s="17" t="s">
        <v>41</v>
      </c>
      <c r="D178" s="17" t="s">
        <v>204</v>
      </c>
      <c r="E178" s="17" t="s">
        <v>44</v>
      </c>
      <c r="F178" s="17" t="s">
        <v>39</v>
      </c>
      <c r="G178" s="17" t="s">
        <v>112</v>
      </c>
      <c r="H178" s="17" t="s">
        <v>40</v>
      </c>
      <c r="I178" s="60">
        <f t="shared" ref="I178:K178" si="14">I179</f>
        <v>6240.8</v>
      </c>
      <c r="J178" s="59">
        <f t="shared" si="11"/>
        <v>-0.2000000000007276</v>
      </c>
      <c r="K178" s="59">
        <f t="shared" si="14"/>
        <v>6240.5999999999995</v>
      </c>
    </row>
    <row r="179" spans="1:11" ht="38.25" x14ac:dyDescent="0.25">
      <c r="A179" s="6" t="s">
        <v>140</v>
      </c>
      <c r="B179" s="17" t="s">
        <v>47</v>
      </c>
      <c r="C179" s="17" t="s">
        <v>41</v>
      </c>
      <c r="D179" s="17" t="s">
        <v>204</v>
      </c>
      <c r="E179" s="17" t="s">
        <v>44</v>
      </c>
      <c r="F179" s="17" t="s">
        <v>38</v>
      </c>
      <c r="G179" s="17" t="s">
        <v>112</v>
      </c>
      <c r="H179" s="17" t="s">
        <v>40</v>
      </c>
      <c r="I179" s="60">
        <f>I189+I180+I183+I187</f>
        <v>6240.8</v>
      </c>
      <c r="J179" s="59">
        <f t="shared" si="11"/>
        <v>-0.2000000000007276</v>
      </c>
      <c r="K179" s="59">
        <f>K189+K180+K183+K187</f>
        <v>6240.5999999999995</v>
      </c>
    </row>
    <row r="180" spans="1:11" ht="63.75" x14ac:dyDescent="0.25">
      <c r="A180" s="6" t="s">
        <v>327</v>
      </c>
      <c r="B180" s="17" t="s">
        <v>47</v>
      </c>
      <c r="C180" s="17" t="s">
        <v>41</v>
      </c>
      <c r="D180" s="17" t="s">
        <v>204</v>
      </c>
      <c r="E180" s="17" t="s">
        <v>44</v>
      </c>
      <c r="F180" s="17" t="s">
        <v>38</v>
      </c>
      <c r="G180" s="41" t="s">
        <v>324</v>
      </c>
      <c r="H180" s="17" t="s">
        <v>40</v>
      </c>
      <c r="I180" s="60">
        <f>I181</f>
        <v>1634</v>
      </c>
      <c r="J180" s="59">
        <f t="shared" si="11"/>
        <v>0</v>
      </c>
      <c r="K180" s="59">
        <f>K181</f>
        <v>1634</v>
      </c>
    </row>
    <row r="181" spans="1:11" ht="38.25" x14ac:dyDescent="0.25">
      <c r="A181" s="6" t="s">
        <v>147</v>
      </c>
      <c r="B181" s="17" t="s">
        <v>47</v>
      </c>
      <c r="C181" s="17" t="s">
        <v>41</v>
      </c>
      <c r="D181" s="17" t="s">
        <v>204</v>
      </c>
      <c r="E181" s="17" t="s">
        <v>44</v>
      </c>
      <c r="F181" s="17" t="s">
        <v>38</v>
      </c>
      <c r="G181" s="41" t="s">
        <v>324</v>
      </c>
      <c r="H181" s="17" t="s">
        <v>51</v>
      </c>
      <c r="I181" s="60">
        <f>I182</f>
        <v>1634</v>
      </c>
      <c r="J181" s="59">
        <f t="shared" si="11"/>
        <v>0</v>
      </c>
      <c r="K181" s="59">
        <f>K182</f>
        <v>1634</v>
      </c>
    </row>
    <row r="182" spans="1:11" ht="38.25" x14ac:dyDescent="0.25">
      <c r="A182" s="6" t="s">
        <v>103</v>
      </c>
      <c r="B182" s="17" t="s">
        <v>47</v>
      </c>
      <c r="C182" s="17" t="s">
        <v>41</v>
      </c>
      <c r="D182" s="17" t="s">
        <v>204</v>
      </c>
      <c r="E182" s="17" t="s">
        <v>44</v>
      </c>
      <c r="F182" s="17" t="s">
        <v>38</v>
      </c>
      <c r="G182" s="41" t="s">
        <v>324</v>
      </c>
      <c r="H182" s="17" t="s">
        <v>52</v>
      </c>
      <c r="I182" s="60">
        <v>1634</v>
      </c>
      <c r="J182" s="59">
        <f t="shared" si="11"/>
        <v>0</v>
      </c>
      <c r="K182" s="59">
        <v>1634</v>
      </c>
    </row>
    <row r="183" spans="1:11" ht="63.75" x14ac:dyDescent="0.25">
      <c r="A183" s="6" t="s">
        <v>329</v>
      </c>
      <c r="B183" s="17" t="s">
        <v>47</v>
      </c>
      <c r="C183" s="17" t="s">
        <v>41</v>
      </c>
      <c r="D183" s="17" t="s">
        <v>204</v>
      </c>
      <c r="E183" s="17" t="s">
        <v>44</v>
      </c>
      <c r="F183" s="17" t="s">
        <v>38</v>
      </c>
      <c r="G183" s="41" t="s">
        <v>325</v>
      </c>
      <c r="H183" s="17" t="s">
        <v>40</v>
      </c>
      <c r="I183" s="60">
        <f>I184</f>
        <v>2451</v>
      </c>
      <c r="J183" s="59">
        <f t="shared" si="11"/>
        <v>0</v>
      </c>
      <c r="K183" s="59">
        <f>K184</f>
        <v>2451</v>
      </c>
    </row>
    <row r="184" spans="1:11" ht="38.25" x14ac:dyDescent="0.25">
      <c r="A184" s="6" t="s">
        <v>147</v>
      </c>
      <c r="B184" s="17" t="s">
        <v>47</v>
      </c>
      <c r="C184" s="17" t="s">
        <v>41</v>
      </c>
      <c r="D184" s="17" t="s">
        <v>204</v>
      </c>
      <c r="E184" s="17" t="s">
        <v>44</v>
      </c>
      <c r="F184" s="17" t="s">
        <v>38</v>
      </c>
      <c r="G184" s="41" t="s">
        <v>325</v>
      </c>
      <c r="H184" s="17" t="s">
        <v>51</v>
      </c>
      <c r="I184" s="60">
        <f>I185</f>
        <v>2451</v>
      </c>
      <c r="J184" s="59">
        <f t="shared" si="11"/>
        <v>0</v>
      </c>
      <c r="K184" s="59">
        <f>K185</f>
        <v>2451</v>
      </c>
    </row>
    <row r="185" spans="1:11" ht="38.25" x14ac:dyDescent="0.25">
      <c r="A185" s="6" t="s">
        <v>103</v>
      </c>
      <c r="B185" s="17" t="s">
        <v>47</v>
      </c>
      <c r="C185" s="17" t="s">
        <v>41</v>
      </c>
      <c r="D185" s="17" t="s">
        <v>204</v>
      </c>
      <c r="E185" s="17" t="s">
        <v>44</v>
      </c>
      <c r="F185" s="17" t="s">
        <v>38</v>
      </c>
      <c r="G185" s="41" t="s">
        <v>325</v>
      </c>
      <c r="H185" s="17" t="s">
        <v>52</v>
      </c>
      <c r="I185" s="60">
        <v>2451</v>
      </c>
      <c r="J185" s="59">
        <f t="shared" si="11"/>
        <v>0</v>
      </c>
      <c r="K185" s="59">
        <v>2451</v>
      </c>
    </row>
    <row r="186" spans="1:11" ht="76.5" x14ac:dyDescent="0.25">
      <c r="A186" s="6" t="s">
        <v>328</v>
      </c>
      <c r="B186" s="17" t="s">
        <v>47</v>
      </c>
      <c r="C186" s="17" t="s">
        <v>41</v>
      </c>
      <c r="D186" s="17" t="s">
        <v>204</v>
      </c>
      <c r="E186" s="17" t="s">
        <v>44</v>
      </c>
      <c r="F186" s="17" t="s">
        <v>38</v>
      </c>
      <c r="G186" s="41" t="s">
        <v>326</v>
      </c>
      <c r="H186" s="17" t="s">
        <v>40</v>
      </c>
      <c r="I186" s="60">
        <f>I187</f>
        <v>272.3</v>
      </c>
      <c r="J186" s="59">
        <f t="shared" si="11"/>
        <v>9.9999999999965894E-2</v>
      </c>
      <c r="K186" s="59">
        <f>K187</f>
        <v>272.39999999999998</v>
      </c>
    </row>
    <row r="187" spans="1:11" ht="38.25" x14ac:dyDescent="0.25">
      <c r="A187" s="6" t="s">
        <v>147</v>
      </c>
      <c r="B187" s="17" t="s">
        <v>47</v>
      </c>
      <c r="C187" s="17" t="s">
        <v>41</v>
      </c>
      <c r="D187" s="17" t="s">
        <v>204</v>
      </c>
      <c r="E187" s="17" t="s">
        <v>44</v>
      </c>
      <c r="F187" s="17" t="s">
        <v>38</v>
      </c>
      <c r="G187" s="41" t="s">
        <v>326</v>
      </c>
      <c r="H187" s="17" t="s">
        <v>51</v>
      </c>
      <c r="I187" s="60">
        <f>I188</f>
        <v>272.3</v>
      </c>
      <c r="J187" s="59">
        <f t="shared" si="11"/>
        <v>9.9999999999965894E-2</v>
      </c>
      <c r="K187" s="59">
        <f>K188</f>
        <v>272.39999999999998</v>
      </c>
    </row>
    <row r="188" spans="1:11" ht="38.25" x14ac:dyDescent="0.25">
      <c r="A188" s="6" t="s">
        <v>103</v>
      </c>
      <c r="B188" s="17" t="s">
        <v>47</v>
      </c>
      <c r="C188" s="17" t="s">
        <v>41</v>
      </c>
      <c r="D188" s="17" t="s">
        <v>204</v>
      </c>
      <c r="E188" s="17" t="s">
        <v>44</v>
      </c>
      <c r="F188" s="17" t="s">
        <v>38</v>
      </c>
      <c r="G188" s="41" t="s">
        <v>326</v>
      </c>
      <c r="H188" s="17" t="s">
        <v>52</v>
      </c>
      <c r="I188" s="60">
        <v>272.3</v>
      </c>
      <c r="J188" s="59">
        <f t="shared" si="11"/>
        <v>9.9999999999965894E-2</v>
      </c>
      <c r="K188" s="59">
        <v>272.39999999999998</v>
      </c>
    </row>
    <row r="189" spans="1:11" ht="38.25" x14ac:dyDescent="0.25">
      <c r="A189" s="12" t="s">
        <v>167</v>
      </c>
      <c r="B189" s="17" t="s">
        <v>47</v>
      </c>
      <c r="C189" s="17" t="s">
        <v>41</v>
      </c>
      <c r="D189" s="17" t="s">
        <v>204</v>
      </c>
      <c r="E189" s="17" t="s">
        <v>44</v>
      </c>
      <c r="F189" s="17" t="s">
        <v>38</v>
      </c>
      <c r="G189" s="41" t="s">
        <v>122</v>
      </c>
      <c r="H189" s="17" t="s">
        <v>40</v>
      </c>
      <c r="I189" s="60">
        <f>I190</f>
        <v>1883.5</v>
      </c>
      <c r="J189" s="59">
        <f t="shared" si="11"/>
        <v>-0.29999999999995453</v>
      </c>
      <c r="K189" s="59">
        <f>K190</f>
        <v>1883.2</v>
      </c>
    </row>
    <row r="190" spans="1:11" ht="38.25" x14ac:dyDescent="0.25">
      <c r="A190" s="22" t="s">
        <v>147</v>
      </c>
      <c r="B190" s="17" t="s">
        <v>47</v>
      </c>
      <c r="C190" s="17" t="s">
        <v>41</v>
      </c>
      <c r="D190" s="17" t="s">
        <v>204</v>
      </c>
      <c r="E190" s="17" t="s">
        <v>44</v>
      </c>
      <c r="F190" s="17" t="s">
        <v>38</v>
      </c>
      <c r="G190" s="41" t="s">
        <v>122</v>
      </c>
      <c r="H190" s="17" t="s">
        <v>51</v>
      </c>
      <c r="I190" s="60">
        <f>I191</f>
        <v>1883.5</v>
      </c>
      <c r="J190" s="59">
        <f t="shared" si="11"/>
        <v>-0.29999999999995453</v>
      </c>
      <c r="K190" s="59">
        <f>K191</f>
        <v>1883.2</v>
      </c>
    </row>
    <row r="191" spans="1:11" ht="38.25" x14ac:dyDescent="0.25">
      <c r="A191" s="12" t="s">
        <v>103</v>
      </c>
      <c r="B191" s="17" t="s">
        <v>47</v>
      </c>
      <c r="C191" s="17" t="s">
        <v>41</v>
      </c>
      <c r="D191" s="17" t="s">
        <v>204</v>
      </c>
      <c r="E191" s="17" t="s">
        <v>44</v>
      </c>
      <c r="F191" s="17" t="s">
        <v>38</v>
      </c>
      <c r="G191" s="41" t="s">
        <v>122</v>
      </c>
      <c r="H191" s="17" t="s">
        <v>52</v>
      </c>
      <c r="I191" s="60">
        <f>1395.1+488.4</f>
        <v>1883.5</v>
      </c>
      <c r="J191" s="59">
        <f t="shared" si="11"/>
        <v>-0.29999999999995453</v>
      </c>
      <c r="K191" s="59">
        <v>1883.2</v>
      </c>
    </row>
    <row r="192" spans="1:11" ht="39" x14ac:dyDescent="0.25">
      <c r="A192" s="14" t="s">
        <v>28</v>
      </c>
      <c r="B192" s="41" t="s">
        <v>47</v>
      </c>
      <c r="C192" s="41" t="s">
        <v>41</v>
      </c>
      <c r="D192" s="41" t="s">
        <v>204</v>
      </c>
      <c r="E192" s="41" t="s">
        <v>58</v>
      </c>
      <c r="F192" s="41" t="s">
        <v>39</v>
      </c>
      <c r="G192" s="41" t="s">
        <v>112</v>
      </c>
      <c r="H192" s="41" t="s">
        <v>40</v>
      </c>
      <c r="I192" s="60">
        <f t="shared" ref="I192:K193" si="15">I193</f>
        <v>8761.4</v>
      </c>
      <c r="J192" s="59">
        <f t="shared" si="11"/>
        <v>53474.9</v>
      </c>
      <c r="K192" s="59">
        <f>K193+K197</f>
        <v>62236.3</v>
      </c>
    </row>
    <row r="193" spans="1:11" ht="64.5" x14ac:dyDescent="0.25">
      <c r="A193" s="14" t="s">
        <v>166</v>
      </c>
      <c r="B193" s="41" t="s">
        <v>47</v>
      </c>
      <c r="C193" s="41" t="s">
        <v>41</v>
      </c>
      <c r="D193" s="41" t="s">
        <v>204</v>
      </c>
      <c r="E193" s="41" t="s">
        <v>58</v>
      </c>
      <c r="F193" s="41" t="s">
        <v>38</v>
      </c>
      <c r="G193" s="41" t="s">
        <v>112</v>
      </c>
      <c r="H193" s="41" t="s">
        <v>40</v>
      </c>
      <c r="I193" s="60">
        <f t="shared" si="15"/>
        <v>8761.4</v>
      </c>
      <c r="J193" s="59">
        <f t="shared" si="11"/>
        <v>-254.89999999999964</v>
      </c>
      <c r="K193" s="59">
        <f t="shared" si="15"/>
        <v>8506.5</v>
      </c>
    </row>
    <row r="194" spans="1:11" x14ac:dyDescent="0.25">
      <c r="A194" s="14" t="s">
        <v>205</v>
      </c>
      <c r="B194" s="41" t="s">
        <v>47</v>
      </c>
      <c r="C194" s="41" t="s">
        <v>41</v>
      </c>
      <c r="D194" s="41" t="s">
        <v>204</v>
      </c>
      <c r="E194" s="41" t="s">
        <v>58</v>
      </c>
      <c r="F194" s="41" t="s">
        <v>38</v>
      </c>
      <c r="G194" s="41" t="s">
        <v>206</v>
      </c>
      <c r="H194" s="41" t="s">
        <v>40</v>
      </c>
      <c r="I194" s="60">
        <f>I195</f>
        <v>8761.4</v>
      </c>
      <c r="J194" s="59">
        <f t="shared" si="11"/>
        <v>-254.89999999999964</v>
      </c>
      <c r="K194" s="59">
        <f>K195</f>
        <v>8506.5</v>
      </c>
    </row>
    <row r="195" spans="1:11" x14ac:dyDescent="0.25">
      <c r="A195" s="10" t="s">
        <v>13</v>
      </c>
      <c r="B195" s="17" t="s">
        <v>47</v>
      </c>
      <c r="C195" s="17" t="s">
        <v>41</v>
      </c>
      <c r="D195" s="17" t="s">
        <v>204</v>
      </c>
      <c r="E195" s="41" t="s">
        <v>58</v>
      </c>
      <c r="F195" s="41" t="s">
        <v>38</v>
      </c>
      <c r="G195" s="41" t="s">
        <v>206</v>
      </c>
      <c r="H195" s="17" t="s">
        <v>56</v>
      </c>
      <c r="I195" s="60">
        <f>I196</f>
        <v>8761.4</v>
      </c>
      <c r="J195" s="59">
        <f t="shared" si="11"/>
        <v>-254.89999999999964</v>
      </c>
      <c r="K195" s="59">
        <f>K196</f>
        <v>8506.5</v>
      </c>
    </row>
    <row r="196" spans="1:11" ht="64.5" x14ac:dyDescent="0.25">
      <c r="A196" s="14" t="s">
        <v>152</v>
      </c>
      <c r="B196" s="17" t="s">
        <v>47</v>
      </c>
      <c r="C196" s="17" t="s">
        <v>41</v>
      </c>
      <c r="D196" s="17" t="s">
        <v>204</v>
      </c>
      <c r="E196" s="41" t="s">
        <v>58</v>
      </c>
      <c r="F196" s="41" t="s">
        <v>38</v>
      </c>
      <c r="G196" s="41" t="s">
        <v>206</v>
      </c>
      <c r="H196" s="17" t="s">
        <v>139</v>
      </c>
      <c r="I196" s="60">
        <f>9522.1-760.7</f>
        <v>8761.4</v>
      </c>
      <c r="J196" s="59">
        <f t="shared" si="11"/>
        <v>-254.89999999999964</v>
      </c>
      <c r="K196" s="59">
        <v>8506.5</v>
      </c>
    </row>
    <row r="197" spans="1:11" ht="90" x14ac:dyDescent="0.25">
      <c r="A197" s="118" t="s">
        <v>361</v>
      </c>
      <c r="B197" s="17" t="s">
        <v>47</v>
      </c>
      <c r="C197" s="17" t="s">
        <v>41</v>
      </c>
      <c r="D197" s="41" t="s">
        <v>204</v>
      </c>
      <c r="E197" s="41" t="s">
        <v>58</v>
      </c>
      <c r="F197" s="41" t="s">
        <v>41</v>
      </c>
      <c r="G197" s="41" t="s">
        <v>112</v>
      </c>
      <c r="H197" s="17" t="s">
        <v>40</v>
      </c>
      <c r="I197" s="60">
        <f>I198</f>
        <v>0</v>
      </c>
      <c r="J197" s="59">
        <f t="shared" si="11"/>
        <v>53729.8</v>
      </c>
      <c r="K197" s="59">
        <f>K198</f>
        <v>53729.8</v>
      </c>
    </row>
    <row r="198" spans="1:11" x14ac:dyDescent="0.25">
      <c r="A198" s="118" t="s">
        <v>205</v>
      </c>
      <c r="B198" s="17" t="s">
        <v>47</v>
      </c>
      <c r="C198" s="17" t="s">
        <v>41</v>
      </c>
      <c r="D198" s="41" t="s">
        <v>204</v>
      </c>
      <c r="E198" s="41" t="s">
        <v>58</v>
      </c>
      <c r="F198" s="41" t="s">
        <v>41</v>
      </c>
      <c r="G198" s="41" t="s">
        <v>206</v>
      </c>
      <c r="H198" s="17" t="s">
        <v>40</v>
      </c>
      <c r="I198" s="60">
        <f>I199</f>
        <v>0</v>
      </c>
      <c r="J198" s="59">
        <f t="shared" si="11"/>
        <v>53729.8</v>
      </c>
      <c r="K198" s="59">
        <f>K199</f>
        <v>53729.8</v>
      </c>
    </row>
    <row r="199" spans="1:11" x14ac:dyDescent="0.25">
      <c r="A199" s="118" t="s">
        <v>13</v>
      </c>
      <c r="B199" s="17" t="s">
        <v>47</v>
      </c>
      <c r="C199" s="17" t="s">
        <v>41</v>
      </c>
      <c r="D199" s="41" t="s">
        <v>204</v>
      </c>
      <c r="E199" s="41" t="s">
        <v>58</v>
      </c>
      <c r="F199" s="41" t="s">
        <v>41</v>
      </c>
      <c r="G199" s="41" t="s">
        <v>206</v>
      </c>
      <c r="H199" s="17" t="s">
        <v>56</v>
      </c>
      <c r="I199" s="60">
        <f>I200</f>
        <v>0</v>
      </c>
      <c r="J199" s="59">
        <f t="shared" si="11"/>
        <v>53729.8</v>
      </c>
      <c r="K199" s="59">
        <f>K200</f>
        <v>53729.8</v>
      </c>
    </row>
    <row r="200" spans="1:11" ht="64.5" x14ac:dyDescent="0.25">
      <c r="A200" s="118" t="s">
        <v>152</v>
      </c>
      <c r="B200" s="17" t="s">
        <v>47</v>
      </c>
      <c r="C200" s="17" t="s">
        <v>41</v>
      </c>
      <c r="D200" s="41" t="s">
        <v>204</v>
      </c>
      <c r="E200" s="41" t="s">
        <v>58</v>
      </c>
      <c r="F200" s="41" t="s">
        <v>41</v>
      </c>
      <c r="G200" s="41" t="s">
        <v>206</v>
      </c>
      <c r="H200" s="17" t="s">
        <v>139</v>
      </c>
      <c r="I200" s="60">
        <v>0</v>
      </c>
      <c r="J200" s="59">
        <f t="shared" si="11"/>
        <v>53729.8</v>
      </c>
      <c r="K200" s="59">
        <v>53729.8</v>
      </c>
    </row>
    <row r="201" spans="1:11" ht="25.5" x14ac:dyDescent="0.25">
      <c r="A201" s="53" t="s">
        <v>168</v>
      </c>
      <c r="B201" s="7" t="s">
        <v>47</v>
      </c>
      <c r="C201" s="7" t="s">
        <v>41</v>
      </c>
      <c r="D201" s="47" t="s">
        <v>204</v>
      </c>
      <c r="E201" s="41" t="s">
        <v>53</v>
      </c>
      <c r="F201" s="41" t="s">
        <v>39</v>
      </c>
      <c r="G201" s="41" t="s">
        <v>112</v>
      </c>
      <c r="H201" s="7" t="s">
        <v>40</v>
      </c>
      <c r="I201" s="60">
        <f t="shared" ref="I201:K203" si="16">I202</f>
        <v>176</v>
      </c>
      <c r="J201" s="59">
        <f t="shared" si="11"/>
        <v>102</v>
      </c>
      <c r="K201" s="59">
        <f t="shared" si="16"/>
        <v>278</v>
      </c>
    </row>
    <row r="202" spans="1:11" ht="38.25" x14ac:dyDescent="0.25">
      <c r="A202" s="53" t="s">
        <v>208</v>
      </c>
      <c r="B202" s="7" t="s">
        <v>47</v>
      </c>
      <c r="C202" s="7" t="s">
        <v>41</v>
      </c>
      <c r="D202" s="47" t="s">
        <v>204</v>
      </c>
      <c r="E202" s="41" t="s">
        <v>53</v>
      </c>
      <c r="F202" s="41" t="s">
        <v>41</v>
      </c>
      <c r="G202" s="41" t="s">
        <v>112</v>
      </c>
      <c r="H202" s="7" t="s">
        <v>40</v>
      </c>
      <c r="I202" s="60">
        <f t="shared" si="16"/>
        <v>176</v>
      </c>
      <c r="J202" s="59">
        <f t="shared" si="11"/>
        <v>102</v>
      </c>
      <c r="K202" s="59">
        <f t="shared" si="16"/>
        <v>278</v>
      </c>
    </row>
    <row r="203" spans="1:11" ht="39" x14ac:dyDescent="0.25">
      <c r="A203" s="40" t="s">
        <v>167</v>
      </c>
      <c r="B203" s="7" t="s">
        <v>47</v>
      </c>
      <c r="C203" s="7" t="s">
        <v>41</v>
      </c>
      <c r="D203" s="47" t="s">
        <v>204</v>
      </c>
      <c r="E203" s="41" t="s">
        <v>53</v>
      </c>
      <c r="F203" s="41" t="s">
        <v>41</v>
      </c>
      <c r="G203" s="41" t="s">
        <v>122</v>
      </c>
      <c r="H203" s="7" t="s">
        <v>40</v>
      </c>
      <c r="I203" s="60">
        <f t="shared" si="16"/>
        <v>176</v>
      </c>
      <c r="J203" s="59">
        <f t="shared" si="11"/>
        <v>102</v>
      </c>
      <c r="K203" s="59">
        <f t="shared" si="16"/>
        <v>278</v>
      </c>
    </row>
    <row r="204" spans="1:11" ht="38.25" x14ac:dyDescent="0.25">
      <c r="A204" s="22" t="s">
        <v>147</v>
      </c>
      <c r="B204" s="41" t="s">
        <v>47</v>
      </c>
      <c r="C204" s="41" t="s">
        <v>41</v>
      </c>
      <c r="D204" s="41" t="s">
        <v>204</v>
      </c>
      <c r="E204" s="41" t="s">
        <v>53</v>
      </c>
      <c r="F204" s="41" t="s">
        <v>41</v>
      </c>
      <c r="G204" s="41" t="s">
        <v>122</v>
      </c>
      <c r="H204" s="17" t="s">
        <v>51</v>
      </c>
      <c r="I204" s="60">
        <f>I205</f>
        <v>176</v>
      </c>
      <c r="J204" s="59">
        <f t="shared" si="11"/>
        <v>102</v>
      </c>
      <c r="K204" s="59">
        <f>K205</f>
        <v>278</v>
      </c>
    </row>
    <row r="205" spans="1:11" ht="38.25" x14ac:dyDescent="0.25">
      <c r="A205" s="12" t="s">
        <v>103</v>
      </c>
      <c r="B205" s="41" t="s">
        <v>47</v>
      </c>
      <c r="C205" s="41" t="s">
        <v>41</v>
      </c>
      <c r="D205" s="41" t="s">
        <v>204</v>
      </c>
      <c r="E205" s="41" t="s">
        <v>53</v>
      </c>
      <c r="F205" s="41" t="s">
        <v>41</v>
      </c>
      <c r="G205" s="41" t="s">
        <v>122</v>
      </c>
      <c r="H205" s="17" t="s">
        <v>52</v>
      </c>
      <c r="I205" s="60">
        <f>150+26</f>
        <v>176</v>
      </c>
      <c r="J205" s="59">
        <f t="shared" si="11"/>
        <v>102</v>
      </c>
      <c r="K205" s="59">
        <v>278</v>
      </c>
    </row>
    <row r="206" spans="1:11" s="88" customFormat="1" x14ac:dyDescent="0.25">
      <c r="A206" s="69" t="s">
        <v>30</v>
      </c>
      <c r="B206" s="21" t="s">
        <v>47</v>
      </c>
      <c r="C206" s="21" t="s">
        <v>45</v>
      </c>
      <c r="D206" s="21" t="s">
        <v>39</v>
      </c>
      <c r="E206" s="21" t="s">
        <v>42</v>
      </c>
      <c r="F206" s="21" t="s">
        <v>39</v>
      </c>
      <c r="G206" s="21" t="s">
        <v>112</v>
      </c>
      <c r="H206" s="21" t="s">
        <v>40</v>
      </c>
      <c r="I206" s="57">
        <f>I207</f>
        <v>2305.1999999999998</v>
      </c>
      <c r="J206" s="57">
        <f t="shared" si="11"/>
        <v>-29</v>
      </c>
      <c r="K206" s="57">
        <f>K207</f>
        <v>2276.1999999999998</v>
      </c>
    </row>
    <row r="207" spans="1:11" ht="39" x14ac:dyDescent="0.25">
      <c r="A207" s="10" t="s">
        <v>211</v>
      </c>
      <c r="B207" s="48" t="s">
        <v>47</v>
      </c>
      <c r="C207" s="48" t="s">
        <v>45</v>
      </c>
      <c r="D207" s="48" t="s">
        <v>180</v>
      </c>
      <c r="E207" s="48" t="s">
        <v>42</v>
      </c>
      <c r="F207" s="48" t="s">
        <v>39</v>
      </c>
      <c r="G207" s="48" t="s">
        <v>112</v>
      </c>
      <c r="H207" s="48" t="s">
        <v>40</v>
      </c>
      <c r="I207" s="59">
        <f>I208+I212</f>
        <v>2305.1999999999998</v>
      </c>
      <c r="J207" s="59">
        <f t="shared" si="11"/>
        <v>-29</v>
      </c>
      <c r="K207" s="59">
        <f>K208+K212</f>
        <v>2276.1999999999998</v>
      </c>
    </row>
    <row r="208" spans="1:11" ht="39" x14ac:dyDescent="0.25">
      <c r="A208" s="10" t="s">
        <v>181</v>
      </c>
      <c r="B208" s="48" t="s">
        <v>47</v>
      </c>
      <c r="C208" s="48" t="s">
        <v>45</v>
      </c>
      <c r="D208" s="48" t="s">
        <v>180</v>
      </c>
      <c r="E208" s="48" t="s">
        <v>42</v>
      </c>
      <c r="F208" s="48" t="s">
        <v>38</v>
      </c>
      <c r="G208" s="48" t="s">
        <v>112</v>
      </c>
      <c r="H208" s="48" t="s">
        <v>40</v>
      </c>
      <c r="I208" s="59">
        <f>I209</f>
        <v>724</v>
      </c>
      <c r="J208" s="59">
        <f t="shared" si="11"/>
        <v>-29</v>
      </c>
      <c r="K208" s="59">
        <f>K209</f>
        <v>695</v>
      </c>
    </row>
    <row r="209" spans="1:11" ht="39" x14ac:dyDescent="0.25">
      <c r="A209" s="40" t="s">
        <v>167</v>
      </c>
      <c r="B209" s="48" t="s">
        <v>47</v>
      </c>
      <c r="C209" s="48" t="s">
        <v>45</v>
      </c>
      <c r="D209" s="48" t="s">
        <v>180</v>
      </c>
      <c r="E209" s="48" t="s">
        <v>42</v>
      </c>
      <c r="F209" s="48" t="s">
        <v>38</v>
      </c>
      <c r="G209" s="48" t="s">
        <v>122</v>
      </c>
      <c r="H209" s="48" t="s">
        <v>40</v>
      </c>
      <c r="I209" s="59">
        <f>I210</f>
        <v>724</v>
      </c>
      <c r="J209" s="59">
        <f t="shared" si="11"/>
        <v>-29</v>
      </c>
      <c r="K209" s="59">
        <f>K210</f>
        <v>695</v>
      </c>
    </row>
    <row r="210" spans="1:11" ht="39" x14ac:dyDescent="0.25">
      <c r="A210" s="10" t="s">
        <v>147</v>
      </c>
      <c r="B210" s="48" t="s">
        <v>47</v>
      </c>
      <c r="C210" s="48" t="s">
        <v>45</v>
      </c>
      <c r="D210" s="48" t="s">
        <v>180</v>
      </c>
      <c r="E210" s="48" t="s">
        <v>42</v>
      </c>
      <c r="F210" s="48" t="s">
        <v>38</v>
      </c>
      <c r="G210" s="48" t="s">
        <v>122</v>
      </c>
      <c r="H210" s="7" t="s">
        <v>51</v>
      </c>
      <c r="I210" s="59">
        <f>I211</f>
        <v>724</v>
      </c>
      <c r="J210" s="59">
        <f t="shared" si="11"/>
        <v>-29</v>
      </c>
      <c r="K210" s="59">
        <f>K211</f>
        <v>695</v>
      </c>
    </row>
    <row r="211" spans="1:11" ht="39" x14ac:dyDescent="0.25">
      <c r="A211" s="10" t="s">
        <v>103</v>
      </c>
      <c r="B211" s="48" t="s">
        <v>47</v>
      </c>
      <c r="C211" s="48" t="s">
        <v>45</v>
      </c>
      <c r="D211" s="48" t="s">
        <v>180</v>
      </c>
      <c r="E211" s="48" t="s">
        <v>42</v>
      </c>
      <c r="F211" s="48" t="s">
        <v>38</v>
      </c>
      <c r="G211" s="48" t="s">
        <v>122</v>
      </c>
      <c r="H211" s="7" t="s">
        <v>52</v>
      </c>
      <c r="I211" s="59">
        <f>800-76</f>
        <v>724</v>
      </c>
      <c r="J211" s="59">
        <f t="shared" si="11"/>
        <v>-29</v>
      </c>
      <c r="K211" s="59">
        <v>695</v>
      </c>
    </row>
    <row r="212" spans="1:11" ht="51.75" x14ac:dyDescent="0.25">
      <c r="A212" s="10" t="s">
        <v>182</v>
      </c>
      <c r="B212" s="48" t="s">
        <v>47</v>
      </c>
      <c r="C212" s="48" t="s">
        <v>45</v>
      </c>
      <c r="D212" s="48" t="s">
        <v>180</v>
      </c>
      <c r="E212" s="48" t="s">
        <v>42</v>
      </c>
      <c r="F212" s="48" t="s">
        <v>41</v>
      </c>
      <c r="G212" s="48" t="s">
        <v>112</v>
      </c>
      <c r="H212" s="48" t="s">
        <v>40</v>
      </c>
      <c r="I212" s="59">
        <f t="shared" ref="I212:K213" si="17">I213</f>
        <v>1581.2</v>
      </c>
      <c r="J212" s="59">
        <f t="shared" si="11"/>
        <v>0</v>
      </c>
      <c r="K212" s="59">
        <f t="shared" si="17"/>
        <v>1581.2</v>
      </c>
    </row>
    <row r="213" spans="1:11" ht="39" x14ac:dyDescent="0.25">
      <c r="A213" s="40" t="s">
        <v>167</v>
      </c>
      <c r="B213" s="48" t="s">
        <v>47</v>
      </c>
      <c r="C213" s="48" t="s">
        <v>45</v>
      </c>
      <c r="D213" s="48" t="s">
        <v>180</v>
      </c>
      <c r="E213" s="48" t="s">
        <v>42</v>
      </c>
      <c r="F213" s="48" t="s">
        <v>41</v>
      </c>
      <c r="G213" s="48" t="s">
        <v>122</v>
      </c>
      <c r="H213" s="48" t="s">
        <v>40</v>
      </c>
      <c r="I213" s="59">
        <f t="shared" si="17"/>
        <v>1581.2</v>
      </c>
      <c r="J213" s="59">
        <f t="shared" si="11"/>
        <v>0</v>
      </c>
      <c r="K213" s="59">
        <f t="shared" si="17"/>
        <v>1581.2</v>
      </c>
    </row>
    <row r="214" spans="1:11" ht="39" x14ac:dyDescent="0.25">
      <c r="A214" s="10" t="s">
        <v>147</v>
      </c>
      <c r="B214" s="48" t="s">
        <v>47</v>
      </c>
      <c r="C214" s="48" t="s">
        <v>45</v>
      </c>
      <c r="D214" s="48" t="s">
        <v>180</v>
      </c>
      <c r="E214" s="48" t="s">
        <v>42</v>
      </c>
      <c r="F214" s="48" t="s">
        <v>41</v>
      </c>
      <c r="G214" s="48" t="s">
        <v>122</v>
      </c>
      <c r="H214" s="48" t="s">
        <v>51</v>
      </c>
      <c r="I214" s="59">
        <f>I215</f>
        <v>1581.2</v>
      </c>
      <c r="J214" s="59">
        <f t="shared" si="11"/>
        <v>0</v>
      </c>
      <c r="K214" s="59">
        <f>K215</f>
        <v>1581.2</v>
      </c>
    </row>
    <row r="215" spans="1:11" ht="39" x14ac:dyDescent="0.25">
      <c r="A215" s="10" t="s">
        <v>103</v>
      </c>
      <c r="B215" s="48" t="s">
        <v>47</v>
      </c>
      <c r="C215" s="48" t="s">
        <v>45</v>
      </c>
      <c r="D215" s="48" t="s">
        <v>180</v>
      </c>
      <c r="E215" s="48" t="s">
        <v>42</v>
      </c>
      <c r="F215" s="48" t="s">
        <v>41</v>
      </c>
      <c r="G215" s="48" t="s">
        <v>122</v>
      </c>
      <c r="H215" s="48" t="s">
        <v>52</v>
      </c>
      <c r="I215" s="59">
        <f>1531.2+50</f>
        <v>1581.2</v>
      </c>
      <c r="J215" s="59">
        <f t="shared" si="11"/>
        <v>0</v>
      </c>
      <c r="K215" s="59">
        <f>1531.2+50</f>
        <v>1581.2</v>
      </c>
    </row>
    <row r="216" spans="1:11" s="88" customFormat="1" x14ac:dyDescent="0.25">
      <c r="A216" s="49" t="s">
        <v>169</v>
      </c>
      <c r="B216" s="51" t="s">
        <v>48</v>
      </c>
      <c r="C216" s="51" t="s">
        <v>39</v>
      </c>
      <c r="D216" s="51" t="s">
        <v>39</v>
      </c>
      <c r="E216" s="51" t="s">
        <v>42</v>
      </c>
      <c r="F216" s="51" t="s">
        <v>39</v>
      </c>
      <c r="G216" s="51" t="s">
        <v>112</v>
      </c>
      <c r="H216" s="51" t="s">
        <v>40</v>
      </c>
      <c r="I216" s="57">
        <f t="shared" ref="I216:K217" si="18">I217</f>
        <v>2532.1999999999998</v>
      </c>
      <c r="J216" s="57">
        <f t="shared" si="11"/>
        <v>211.10000000000036</v>
      </c>
      <c r="K216" s="57">
        <f t="shared" si="18"/>
        <v>2743.3</v>
      </c>
    </row>
    <row r="217" spans="1:11" s="88" customFormat="1" x14ac:dyDescent="0.25">
      <c r="A217" s="49" t="s">
        <v>170</v>
      </c>
      <c r="B217" s="51" t="s">
        <v>48</v>
      </c>
      <c r="C217" s="51" t="s">
        <v>38</v>
      </c>
      <c r="D217" s="51" t="s">
        <v>39</v>
      </c>
      <c r="E217" s="51" t="s">
        <v>42</v>
      </c>
      <c r="F217" s="51" t="s">
        <v>39</v>
      </c>
      <c r="G217" s="51" t="s">
        <v>112</v>
      </c>
      <c r="H217" s="51" t="s">
        <v>40</v>
      </c>
      <c r="I217" s="57">
        <f t="shared" si="18"/>
        <v>2532.1999999999998</v>
      </c>
      <c r="J217" s="57">
        <f t="shared" si="11"/>
        <v>211.10000000000036</v>
      </c>
      <c r="K217" s="57">
        <f t="shared" si="18"/>
        <v>2743.3</v>
      </c>
    </row>
    <row r="218" spans="1:11" ht="39" x14ac:dyDescent="0.25">
      <c r="A218" s="10" t="s">
        <v>209</v>
      </c>
      <c r="B218" s="48" t="s">
        <v>48</v>
      </c>
      <c r="C218" s="48" t="s">
        <v>38</v>
      </c>
      <c r="D218" s="48" t="s">
        <v>210</v>
      </c>
      <c r="E218" s="48" t="s">
        <v>42</v>
      </c>
      <c r="F218" s="48" t="s">
        <v>39</v>
      </c>
      <c r="G218" s="48" t="s">
        <v>112</v>
      </c>
      <c r="H218" s="48" t="s">
        <v>40</v>
      </c>
      <c r="I218" s="59">
        <f>I219</f>
        <v>2532.1999999999998</v>
      </c>
      <c r="J218" s="59">
        <f t="shared" si="11"/>
        <v>211.10000000000036</v>
      </c>
      <c r="K218" s="59">
        <f>K219</f>
        <v>2743.3</v>
      </c>
    </row>
    <row r="219" spans="1:11" ht="77.25" x14ac:dyDescent="0.25">
      <c r="A219" s="10" t="s">
        <v>171</v>
      </c>
      <c r="B219" s="48" t="s">
        <v>48</v>
      </c>
      <c r="C219" s="48" t="s">
        <v>38</v>
      </c>
      <c r="D219" s="48" t="s">
        <v>210</v>
      </c>
      <c r="E219" s="48" t="s">
        <v>42</v>
      </c>
      <c r="F219" s="48" t="s">
        <v>38</v>
      </c>
      <c r="G219" s="48" t="s">
        <v>112</v>
      </c>
      <c r="H219" s="48" t="s">
        <v>40</v>
      </c>
      <c r="I219" s="59">
        <f>I220+I225</f>
        <v>2532.1999999999998</v>
      </c>
      <c r="J219" s="59">
        <f t="shared" si="11"/>
        <v>211.10000000000036</v>
      </c>
      <c r="K219" s="59">
        <f>K220+K225</f>
        <v>2743.3</v>
      </c>
    </row>
    <row r="220" spans="1:11" ht="26.25" x14ac:dyDescent="0.25">
      <c r="A220" s="10" t="s">
        <v>172</v>
      </c>
      <c r="B220" s="48" t="s">
        <v>48</v>
      </c>
      <c r="C220" s="48" t="s">
        <v>38</v>
      </c>
      <c r="D220" s="48" t="s">
        <v>210</v>
      </c>
      <c r="E220" s="48" t="s">
        <v>42</v>
      </c>
      <c r="F220" s="48" t="s">
        <v>38</v>
      </c>
      <c r="G220" s="48" t="s">
        <v>129</v>
      </c>
      <c r="H220" s="48" t="s">
        <v>40</v>
      </c>
      <c r="I220" s="59">
        <f>I221+I223</f>
        <v>850</v>
      </c>
      <c r="J220" s="59">
        <f t="shared" si="11"/>
        <v>211.09999999999991</v>
      </c>
      <c r="K220" s="59">
        <f>K221+K223</f>
        <v>1061.0999999999999</v>
      </c>
    </row>
    <row r="221" spans="1:11" ht="39" x14ac:dyDescent="0.25">
      <c r="A221" s="10" t="s">
        <v>147</v>
      </c>
      <c r="B221" s="48" t="s">
        <v>48</v>
      </c>
      <c r="C221" s="48" t="s">
        <v>38</v>
      </c>
      <c r="D221" s="48" t="s">
        <v>210</v>
      </c>
      <c r="E221" s="48" t="s">
        <v>42</v>
      </c>
      <c r="F221" s="48" t="s">
        <v>38</v>
      </c>
      <c r="G221" s="48" t="s">
        <v>129</v>
      </c>
      <c r="H221" s="48" t="s">
        <v>51</v>
      </c>
      <c r="I221" s="59">
        <f>I222</f>
        <v>780</v>
      </c>
      <c r="J221" s="59">
        <f t="shared" si="11"/>
        <v>155.10000000000002</v>
      </c>
      <c r="K221" s="59">
        <f>K222</f>
        <v>935.1</v>
      </c>
    </row>
    <row r="222" spans="1:11" ht="39" x14ac:dyDescent="0.25">
      <c r="A222" s="40" t="s">
        <v>103</v>
      </c>
      <c r="B222" s="48" t="s">
        <v>48</v>
      </c>
      <c r="C222" s="48" t="s">
        <v>38</v>
      </c>
      <c r="D222" s="48" t="s">
        <v>210</v>
      </c>
      <c r="E222" s="48" t="s">
        <v>42</v>
      </c>
      <c r="F222" s="48" t="s">
        <v>38</v>
      </c>
      <c r="G222" s="48" t="s">
        <v>129</v>
      </c>
      <c r="H222" s="48" t="s">
        <v>52</v>
      </c>
      <c r="I222" s="59">
        <f>500+280</f>
        <v>780</v>
      </c>
      <c r="J222" s="59">
        <f t="shared" si="11"/>
        <v>155.10000000000002</v>
      </c>
      <c r="K222" s="59">
        <v>935.1</v>
      </c>
    </row>
    <row r="223" spans="1:11" x14ac:dyDescent="0.25">
      <c r="A223" s="40" t="s">
        <v>316</v>
      </c>
      <c r="B223" s="48" t="s">
        <v>48</v>
      </c>
      <c r="C223" s="48" t="s">
        <v>38</v>
      </c>
      <c r="D223" s="48" t="s">
        <v>210</v>
      </c>
      <c r="E223" s="48" t="s">
        <v>42</v>
      </c>
      <c r="F223" s="48" t="s">
        <v>38</v>
      </c>
      <c r="G223" s="48" t="s">
        <v>129</v>
      </c>
      <c r="H223" s="48" t="s">
        <v>40</v>
      </c>
      <c r="I223" s="59">
        <f>I224</f>
        <v>70</v>
      </c>
      <c r="J223" s="59">
        <f t="shared" si="11"/>
        <v>56</v>
      </c>
      <c r="K223" s="59">
        <f>K224</f>
        <v>126</v>
      </c>
    </row>
    <row r="224" spans="1:11" x14ac:dyDescent="0.25">
      <c r="A224" s="40" t="s">
        <v>330</v>
      </c>
      <c r="B224" s="48" t="s">
        <v>48</v>
      </c>
      <c r="C224" s="48" t="s">
        <v>38</v>
      </c>
      <c r="D224" s="48" t="s">
        <v>210</v>
      </c>
      <c r="E224" s="48" t="s">
        <v>42</v>
      </c>
      <c r="F224" s="48" t="s">
        <v>38</v>
      </c>
      <c r="G224" s="48" t="s">
        <v>129</v>
      </c>
      <c r="H224" s="48" t="s">
        <v>331</v>
      </c>
      <c r="I224" s="59">
        <v>70</v>
      </c>
      <c r="J224" s="59">
        <f t="shared" si="11"/>
        <v>56</v>
      </c>
      <c r="K224" s="59">
        <v>126</v>
      </c>
    </row>
    <row r="225" spans="1:11" ht="39" x14ac:dyDescent="0.25">
      <c r="A225" s="40" t="s">
        <v>333</v>
      </c>
      <c r="B225" s="48" t="s">
        <v>48</v>
      </c>
      <c r="C225" s="48" t="s">
        <v>38</v>
      </c>
      <c r="D225" s="48" t="s">
        <v>210</v>
      </c>
      <c r="E225" s="48" t="s">
        <v>42</v>
      </c>
      <c r="F225" s="48" t="s">
        <v>38</v>
      </c>
      <c r="G225" s="48" t="s">
        <v>332</v>
      </c>
      <c r="H225" s="48" t="s">
        <v>40</v>
      </c>
      <c r="I225" s="59">
        <f>I226</f>
        <v>1682.2</v>
      </c>
      <c r="J225" s="59">
        <f t="shared" si="11"/>
        <v>0</v>
      </c>
      <c r="K225" s="59">
        <f>K226</f>
        <v>1682.2</v>
      </c>
    </row>
    <row r="226" spans="1:11" ht="39" x14ac:dyDescent="0.25">
      <c r="A226" s="40" t="s">
        <v>147</v>
      </c>
      <c r="B226" s="48" t="s">
        <v>48</v>
      </c>
      <c r="C226" s="48" t="s">
        <v>38</v>
      </c>
      <c r="D226" s="48" t="s">
        <v>210</v>
      </c>
      <c r="E226" s="48" t="s">
        <v>42</v>
      </c>
      <c r="F226" s="48" t="s">
        <v>38</v>
      </c>
      <c r="G226" s="48" t="s">
        <v>332</v>
      </c>
      <c r="H226" s="48" t="s">
        <v>51</v>
      </c>
      <c r="I226" s="59">
        <f>I227</f>
        <v>1682.2</v>
      </c>
      <c r="J226" s="59">
        <f t="shared" si="11"/>
        <v>0</v>
      </c>
      <c r="K226" s="59">
        <f>K227</f>
        <v>1682.2</v>
      </c>
    </row>
    <row r="227" spans="1:11" ht="39" x14ac:dyDescent="0.25">
      <c r="A227" s="40" t="s">
        <v>103</v>
      </c>
      <c r="B227" s="48" t="s">
        <v>48</v>
      </c>
      <c r="C227" s="48" t="s">
        <v>38</v>
      </c>
      <c r="D227" s="48" t="s">
        <v>210</v>
      </c>
      <c r="E227" s="48" t="s">
        <v>42</v>
      </c>
      <c r="F227" s="48" t="s">
        <v>38</v>
      </c>
      <c r="G227" s="48" t="s">
        <v>332</v>
      </c>
      <c r="H227" s="48" t="s">
        <v>52</v>
      </c>
      <c r="I227" s="59">
        <v>1682.2</v>
      </c>
      <c r="J227" s="59">
        <f t="shared" si="11"/>
        <v>0</v>
      </c>
      <c r="K227" s="59">
        <v>1682.2</v>
      </c>
    </row>
    <row r="228" spans="1:11" s="88" customFormat="1" x14ac:dyDescent="0.25">
      <c r="A228" s="65" t="s">
        <v>31</v>
      </c>
      <c r="B228" s="21" t="s">
        <v>123</v>
      </c>
      <c r="C228" s="21" t="s">
        <v>39</v>
      </c>
      <c r="D228" s="21" t="s">
        <v>39</v>
      </c>
      <c r="E228" s="21" t="s">
        <v>42</v>
      </c>
      <c r="F228" s="21" t="s">
        <v>39</v>
      </c>
      <c r="G228" s="21" t="s">
        <v>112</v>
      </c>
      <c r="H228" s="21" t="s">
        <v>40</v>
      </c>
      <c r="I228" s="57">
        <f>I229</f>
        <v>300</v>
      </c>
      <c r="J228" s="57">
        <f t="shared" si="11"/>
        <v>0</v>
      </c>
      <c r="K228" s="57">
        <f>K229</f>
        <v>300</v>
      </c>
    </row>
    <row r="229" spans="1:11" s="88" customFormat="1" x14ac:dyDescent="0.25">
      <c r="A229" s="49" t="s">
        <v>32</v>
      </c>
      <c r="B229" s="21" t="s">
        <v>123</v>
      </c>
      <c r="C229" s="21" t="s">
        <v>38</v>
      </c>
      <c r="D229" s="21" t="s">
        <v>39</v>
      </c>
      <c r="E229" s="21" t="s">
        <v>42</v>
      </c>
      <c r="F229" s="21" t="s">
        <v>39</v>
      </c>
      <c r="G229" s="21" t="s">
        <v>112</v>
      </c>
      <c r="H229" s="21" t="s">
        <v>40</v>
      </c>
      <c r="I229" s="57">
        <f>I230</f>
        <v>300</v>
      </c>
      <c r="J229" s="57">
        <f t="shared" si="11"/>
        <v>0</v>
      </c>
      <c r="K229" s="57">
        <f>K230</f>
        <v>300</v>
      </c>
    </row>
    <row r="230" spans="1:11" ht="51.75" x14ac:dyDescent="0.25">
      <c r="A230" s="23" t="s">
        <v>183</v>
      </c>
      <c r="B230" s="7" t="s">
        <v>123</v>
      </c>
      <c r="C230" s="7" t="s">
        <v>38</v>
      </c>
      <c r="D230" s="7" t="s">
        <v>184</v>
      </c>
      <c r="E230" s="7" t="s">
        <v>42</v>
      </c>
      <c r="F230" s="7" t="s">
        <v>39</v>
      </c>
      <c r="G230" s="7" t="s">
        <v>112</v>
      </c>
      <c r="H230" s="7" t="s">
        <v>40</v>
      </c>
      <c r="I230" s="59">
        <f>I231</f>
        <v>300</v>
      </c>
      <c r="J230" s="59">
        <f t="shared" si="11"/>
        <v>0</v>
      </c>
      <c r="K230" s="59">
        <f>K231</f>
        <v>300</v>
      </c>
    </row>
    <row r="231" spans="1:11" ht="51.75" x14ac:dyDescent="0.25">
      <c r="A231" s="14" t="s">
        <v>159</v>
      </c>
      <c r="B231" s="7" t="s">
        <v>123</v>
      </c>
      <c r="C231" s="7" t="s">
        <v>38</v>
      </c>
      <c r="D231" s="7" t="s">
        <v>184</v>
      </c>
      <c r="E231" s="7" t="s">
        <v>42</v>
      </c>
      <c r="F231" s="7" t="s">
        <v>45</v>
      </c>
      <c r="G231" s="7" t="s">
        <v>112</v>
      </c>
      <c r="H231" s="7" t="s">
        <v>40</v>
      </c>
      <c r="I231" s="59">
        <f t="shared" ref="I231:K232" si="19">I232</f>
        <v>300</v>
      </c>
      <c r="J231" s="59">
        <f t="shared" si="11"/>
        <v>0</v>
      </c>
      <c r="K231" s="59">
        <f t="shared" si="19"/>
        <v>300</v>
      </c>
    </row>
    <row r="232" spans="1:11" ht="26.25" x14ac:dyDescent="0.25">
      <c r="A232" s="10" t="s">
        <v>246</v>
      </c>
      <c r="B232" s="7" t="s">
        <v>123</v>
      </c>
      <c r="C232" s="7" t="s">
        <v>38</v>
      </c>
      <c r="D232" s="7" t="s">
        <v>184</v>
      </c>
      <c r="E232" s="7" t="s">
        <v>42</v>
      </c>
      <c r="F232" s="7" t="s">
        <v>45</v>
      </c>
      <c r="G232" s="7" t="s">
        <v>245</v>
      </c>
      <c r="H232" s="7" t="s">
        <v>40</v>
      </c>
      <c r="I232" s="59">
        <f t="shared" si="19"/>
        <v>300</v>
      </c>
      <c r="J232" s="59">
        <f t="shared" si="11"/>
        <v>0</v>
      </c>
      <c r="K232" s="59">
        <f t="shared" si="19"/>
        <v>300</v>
      </c>
    </row>
    <row r="233" spans="1:11" ht="26.25" x14ac:dyDescent="0.25">
      <c r="A233" s="10" t="s">
        <v>33</v>
      </c>
      <c r="B233" s="7" t="s">
        <v>123</v>
      </c>
      <c r="C233" s="7" t="s">
        <v>38</v>
      </c>
      <c r="D233" s="7" t="s">
        <v>184</v>
      </c>
      <c r="E233" s="7" t="s">
        <v>42</v>
      </c>
      <c r="F233" s="7" t="s">
        <v>45</v>
      </c>
      <c r="G233" s="7" t="s">
        <v>245</v>
      </c>
      <c r="H233" s="7" t="s">
        <v>149</v>
      </c>
      <c r="I233" s="59">
        <f>I234</f>
        <v>300</v>
      </c>
      <c r="J233" s="59">
        <f t="shared" si="11"/>
        <v>0</v>
      </c>
      <c r="K233" s="59">
        <f>K234</f>
        <v>300</v>
      </c>
    </row>
    <row r="234" spans="1:11" ht="26.25" x14ac:dyDescent="0.25">
      <c r="A234" s="10" t="s">
        <v>215</v>
      </c>
      <c r="B234" s="7" t="s">
        <v>123</v>
      </c>
      <c r="C234" s="7" t="s">
        <v>38</v>
      </c>
      <c r="D234" s="7" t="s">
        <v>184</v>
      </c>
      <c r="E234" s="7" t="s">
        <v>42</v>
      </c>
      <c r="F234" s="7" t="s">
        <v>45</v>
      </c>
      <c r="G234" s="7" t="s">
        <v>245</v>
      </c>
      <c r="H234" s="7" t="s">
        <v>214</v>
      </c>
      <c r="I234" s="59">
        <v>300</v>
      </c>
      <c r="J234" s="59">
        <f t="shared" si="11"/>
        <v>0</v>
      </c>
      <c r="K234" s="59">
        <v>300</v>
      </c>
    </row>
    <row r="235" spans="1:11" s="88" customFormat="1" x14ac:dyDescent="0.25">
      <c r="A235" s="65" t="s">
        <v>35</v>
      </c>
      <c r="B235" s="78"/>
      <c r="C235" s="78"/>
      <c r="D235" s="21"/>
      <c r="E235" s="21"/>
      <c r="F235" s="21"/>
      <c r="G235" s="21"/>
      <c r="H235" s="78"/>
      <c r="I235" s="57">
        <f>I10+I70+I76+I104+I163+I228+I216</f>
        <v>81826.7</v>
      </c>
      <c r="J235" s="57">
        <f t="shared" si="11"/>
        <v>56820.7</v>
      </c>
      <c r="K235" s="57">
        <f>K10+K70+K76+K104+K163+K228+K216</f>
        <v>138647.4</v>
      </c>
    </row>
    <row r="237" spans="1:11" x14ac:dyDescent="0.25">
      <c r="I237" s="90"/>
      <c r="J237" s="90"/>
      <c r="K237" s="90"/>
    </row>
    <row r="238" spans="1:11" x14ac:dyDescent="0.25">
      <c r="I238" s="108"/>
      <c r="J238" s="108"/>
      <c r="K238" s="108"/>
    </row>
  </sheetData>
  <mergeCells count="13">
    <mergeCell ref="J7:J8"/>
    <mergeCell ref="K7:K8"/>
    <mergeCell ref="E1:K1"/>
    <mergeCell ref="E2:K3"/>
    <mergeCell ref="A4:K4"/>
    <mergeCell ref="A6:K6"/>
    <mergeCell ref="A2:A3"/>
    <mergeCell ref="A7:A8"/>
    <mergeCell ref="I7:I8"/>
    <mergeCell ref="B7:B8"/>
    <mergeCell ref="C7:C8"/>
    <mergeCell ref="D7:G7"/>
    <mergeCell ref="H7:H8"/>
  </mergeCells>
  <pageMargins left="0.25" right="0.25" top="0.75" bottom="0.75" header="0.3" footer="0.3"/>
  <pageSetup paperSize="9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4"/>
  <sheetViews>
    <sheetView zoomScale="120" zoomScaleNormal="120" workbookViewId="0">
      <selection activeCell="E1" sqref="E1:I1"/>
    </sheetView>
  </sheetViews>
  <sheetFormatPr defaultRowHeight="15" x14ac:dyDescent="0.25"/>
  <cols>
    <col min="1" max="1" width="60.140625" style="86" customWidth="1"/>
    <col min="2" max="2" width="5" style="86" bestFit="1" customWidth="1"/>
    <col min="3" max="3" width="4.42578125" style="86" bestFit="1" customWidth="1"/>
    <col min="4" max="4" width="5.140625" style="86" customWidth="1"/>
    <col min="5" max="5" width="7.42578125" style="86" customWidth="1"/>
    <col min="6" max="6" width="6.5703125" style="86" customWidth="1"/>
    <col min="7" max="7" width="12.7109375" style="86" customWidth="1"/>
    <col min="8" max="8" width="9.85546875" style="156" bestFit="1" customWidth="1"/>
    <col min="9" max="9" width="14.28515625" style="86" customWidth="1"/>
    <col min="10" max="16384" width="9.140625" style="86"/>
  </cols>
  <sheetData>
    <row r="1" spans="1:9" ht="45.75" customHeight="1" x14ac:dyDescent="0.25">
      <c r="E1" s="164" t="s">
        <v>384</v>
      </c>
      <c r="F1" s="164"/>
      <c r="G1" s="164"/>
      <c r="H1" s="164"/>
      <c r="I1" s="164"/>
    </row>
    <row r="2" spans="1:9" ht="64.5" customHeight="1" x14ac:dyDescent="0.25">
      <c r="A2" s="148"/>
      <c r="B2" s="164"/>
      <c r="C2" s="179"/>
      <c r="D2" s="179"/>
      <c r="E2" s="164" t="s">
        <v>248</v>
      </c>
      <c r="F2" s="164"/>
      <c r="G2" s="164"/>
      <c r="H2" s="164"/>
      <c r="I2" s="164"/>
    </row>
    <row r="3" spans="1:9" ht="66.75" customHeight="1" x14ac:dyDescent="0.25">
      <c r="A3" s="176" t="s">
        <v>235</v>
      </c>
      <c r="B3" s="176"/>
      <c r="C3" s="176"/>
      <c r="D3" s="176"/>
      <c r="E3" s="176"/>
      <c r="F3" s="176"/>
      <c r="G3" s="176"/>
      <c r="H3" s="176"/>
      <c r="I3" s="176"/>
    </row>
    <row r="4" spans="1:9" x14ac:dyDescent="0.25">
      <c r="A4" s="161" t="s">
        <v>0</v>
      </c>
      <c r="B4" s="161"/>
      <c r="C4" s="161"/>
      <c r="D4" s="161"/>
      <c r="E4" s="161"/>
      <c r="F4" s="161"/>
      <c r="G4" s="161"/>
      <c r="H4" s="161"/>
      <c r="I4" s="161"/>
    </row>
    <row r="5" spans="1:9" ht="18" customHeight="1" x14ac:dyDescent="0.25">
      <c r="A5" s="168" t="s">
        <v>2</v>
      </c>
      <c r="B5" s="172" t="s">
        <v>5</v>
      </c>
      <c r="C5" s="172"/>
      <c r="D5" s="172"/>
      <c r="E5" s="172"/>
      <c r="F5" s="173" t="s">
        <v>6</v>
      </c>
      <c r="G5" s="173" t="s">
        <v>238</v>
      </c>
      <c r="H5" s="175" t="s">
        <v>251</v>
      </c>
      <c r="I5" s="175" t="s">
        <v>338</v>
      </c>
    </row>
    <row r="6" spans="1:9" ht="23.25" customHeight="1" x14ac:dyDescent="0.25">
      <c r="A6" s="168"/>
      <c r="B6" s="115" t="s">
        <v>7</v>
      </c>
      <c r="C6" s="115" t="s">
        <v>8</v>
      </c>
      <c r="D6" s="115" t="s">
        <v>145</v>
      </c>
      <c r="E6" s="115" t="s">
        <v>9</v>
      </c>
      <c r="F6" s="177"/>
      <c r="G6" s="178"/>
      <c r="H6" s="175"/>
      <c r="I6" s="175"/>
    </row>
    <row r="7" spans="1:9" x14ac:dyDescent="0.25">
      <c r="A7" s="116">
        <v>1</v>
      </c>
      <c r="B7" s="115" t="s">
        <v>50</v>
      </c>
      <c r="C7" s="115" t="s">
        <v>58</v>
      </c>
      <c r="D7" s="115">
        <v>4</v>
      </c>
      <c r="E7" s="115">
        <v>5</v>
      </c>
      <c r="F7" s="115">
        <v>6</v>
      </c>
      <c r="G7" s="115">
        <v>7</v>
      </c>
      <c r="H7" s="115">
        <v>8</v>
      </c>
      <c r="I7" s="115">
        <v>9</v>
      </c>
    </row>
    <row r="8" spans="1:9" s="88" customFormat="1" ht="26.25" x14ac:dyDescent="0.25">
      <c r="A8" s="11" t="s">
        <v>211</v>
      </c>
      <c r="B8" s="9" t="s">
        <v>180</v>
      </c>
      <c r="C8" s="9" t="s">
        <v>42</v>
      </c>
      <c r="D8" s="9" t="s">
        <v>39</v>
      </c>
      <c r="E8" s="9" t="s">
        <v>112</v>
      </c>
      <c r="F8" s="9" t="s">
        <v>40</v>
      </c>
      <c r="G8" s="79">
        <f>G9+G13+G17</f>
        <v>2377.7999999999997</v>
      </c>
      <c r="H8" s="149">
        <f>I8-G8</f>
        <v>-29</v>
      </c>
      <c r="I8" s="150">
        <f>I9+I13+I17</f>
        <v>2348.7999999999997</v>
      </c>
    </row>
    <row r="9" spans="1:9" s="89" customFormat="1" ht="26.25" x14ac:dyDescent="0.25">
      <c r="A9" s="10" t="s">
        <v>181</v>
      </c>
      <c r="B9" s="7" t="s">
        <v>180</v>
      </c>
      <c r="C9" s="7" t="s">
        <v>42</v>
      </c>
      <c r="D9" s="7" t="s">
        <v>38</v>
      </c>
      <c r="E9" s="7" t="s">
        <v>112</v>
      </c>
      <c r="F9" s="7" t="s">
        <v>40</v>
      </c>
      <c r="G9" s="80">
        <f>G10</f>
        <v>724</v>
      </c>
      <c r="H9" s="149">
        <f t="shared" ref="H9:H93" si="0">I9-G9</f>
        <v>-29</v>
      </c>
      <c r="I9" s="119">
        <f>I10</f>
        <v>695</v>
      </c>
    </row>
    <row r="10" spans="1:9" ht="26.25" x14ac:dyDescent="0.25">
      <c r="A10" s="40" t="s">
        <v>167</v>
      </c>
      <c r="B10" s="7" t="s">
        <v>180</v>
      </c>
      <c r="C10" s="7" t="s">
        <v>42</v>
      </c>
      <c r="D10" s="7" t="s">
        <v>38</v>
      </c>
      <c r="E10" s="7" t="s">
        <v>122</v>
      </c>
      <c r="F10" s="7" t="s">
        <v>40</v>
      </c>
      <c r="G10" s="80">
        <f>G11</f>
        <v>724</v>
      </c>
      <c r="H10" s="149">
        <f t="shared" si="0"/>
        <v>-29</v>
      </c>
      <c r="I10" s="119">
        <f>I11</f>
        <v>695</v>
      </c>
    </row>
    <row r="11" spans="1:9" ht="26.25" x14ac:dyDescent="0.25">
      <c r="A11" s="10" t="s">
        <v>147</v>
      </c>
      <c r="B11" s="7" t="s">
        <v>180</v>
      </c>
      <c r="C11" s="7" t="s">
        <v>42</v>
      </c>
      <c r="D11" s="7" t="s">
        <v>38</v>
      </c>
      <c r="E11" s="7" t="s">
        <v>122</v>
      </c>
      <c r="F11" s="7" t="s">
        <v>51</v>
      </c>
      <c r="G11" s="80">
        <f>G12</f>
        <v>724</v>
      </c>
      <c r="H11" s="149">
        <f t="shared" si="0"/>
        <v>-29</v>
      </c>
      <c r="I11" s="119">
        <f>I12</f>
        <v>695</v>
      </c>
    </row>
    <row r="12" spans="1:9" ht="26.25" x14ac:dyDescent="0.25">
      <c r="A12" s="10" t="s">
        <v>103</v>
      </c>
      <c r="B12" s="47" t="s">
        <v>180</v>
      </c>
      <c r="C12" s="47" t="s">
        <v>42</v>
      </c>
      <c r="D12" s="47" t="s">
        <v>38</v>
      </c>
      <c r="E12" s="47" t="s">
        <v>122</v>
      </c>
      <c r="F12" s="47" t="s">
        <v>52</v>
      </c>
      <c r="G12" s="80">
        <f>800-76</f>
        <v>724</v>
      </c>
      <c r="H12" s="149">
        <f t="shared" si="0"/>
        <v>-29</v>
      </c>
      <c r="I12" s="119">
        <v>695</v>
      </c>
    </row>
    <row r="13" spans="1:9" ht="26.25" x14ac:dyDescent="0.25">
      <c r="A13" s="10" t="s">
        <v>182</v>
      </c>
      <c r="B13" s="47" t="s">
        <v>180</v>
      </c>
      <c r="C13" s="47" t="s">
        <v>42</v>
      </c>
      <c r="D13" s="47" t="s">
        <v>41</v>
      </c>
      <c r="E13" s="47" t="s">
        <v>112</v>
      </c>
      <c r="F13" s="47" t="s">
        <v>40</v>
      </c>
      <c r="G13" s="80">
        <f t="shared" ref="G13:I14" si="1">G14</f>
        <v>1581.2</v>
      </c>
      <c r="H13" s="149">
        <f t="shared" si="0"/>
        <v>0</v>
      </c>
      <c r="I13" s="119">
        <f t="shared" si="1"/>
        <v>1581.2</v>
      </c>
    </row>
    <row r="14" spans="1:9" ht="26.25" x14ac:dyDescent="0.25">
      <c r="A14" s="40" t="s">
        <v>167</v>
      </c>
      <c r="B14" s="7" t="s">
        <v>180</v>
      </c>
      <c r="C14" s="7" t="s">
        <v>42</v>
      </c>
      <c r="D14" s="7" t="s">
        <v>41</v>
      </c>
      <c r="E14" s="7" t="s">
        <v>122</v>
      </c>
      <c r="F14" s="7" t="s">
        <v>40</v>
      </c>
      <c r="G14" s="80">
        <f t="shared" si="1"/>
        <v>1581.2</v>
      </c>
      <c r="H14" s="149">
        <f t="shared" si="0"/>
        <v>0</v>
      </c>
      <c r="I14" s="119">
        <f t="shared" si="1"/>
        <v>1581.2</v>
      </c>
    </row>
    <row r="15" spans="1:9" s="88" customFormat="1" ht="26.25" x14ac:dyDescent="0.25">
      <c r="A15" s="10" t="s">
        <v>147</v>
      </c>
      <c r="B15" s="7" t="s">
        <v>180</v>
      </c>
      <c r="C15" s="7" t="s">
        <v>42</v>
      </c>
      <c r="D15" s="7" t="s">
        <v>41</v>
      </c>
      <c r="E15" s="7" t="s">
        <v>122</v>
      </c>
      <c r="F15" s="7" t="s">
        <v>51</v>
      </c>
      <c r="G15" s="80">
        <f>G16</f>
        <v>1581.2</v>
      </c>
      <c r="H15" s="149">
        <f t="shared" si="0"/>
        <v>0</v>
      </c>
      <c r="I15" s="119">
        <f>I16</f>
        <v>1581.2</v>
      </c>
    </row>
    <row r="16" spans="1:9" s="89" customFormat="1" ht="26.25" x14ac:dyDescent="0.25">
      <c r="A16" s="10" t="s">
        <v>103</v>
      </c>
      <c r="B16" s="48" t="s">
        <v>180</v>
      </c>
      <c r="C16" s="48" t="s">
        <v>42</v>
      </c>
      <c r="D16" s="48" t="s">
        <v>41</v>
      </c>
      <c r="E16" s="48" t="s">
        <v>122</v>
      </c>
      <c r="F16" s="48" t="s">
        <v>52</v>
      </c>
      <c r="G16" s="80">
        <f>1531.2+50</f>
        <v>1581.2</v>
      </c>
      <c r="H16" s="149">
        <f t="shared" si="0"/>
        <v>0</v>
      </c>
      <c r="I16" s="119">
        <f>1531.2+50</f>
        <v>1581.2</v>
      </c>
    </row>
    <row r="17" spans="1:9" s="89" customFormat="1" ht="39" x14ac:dyDescent="0.25">
      <c r="A17" s="10" t="s">
        <v>319</v>
      </c>
      <c r="B17" s="48" t="s">
        <v>180</v>
      </c>
      <c r="C17" s="48" t="s">
        <v>42</v>
      </c>
      <c r="D17" s="48" t="s">
        <v>45</v>
      </c>
      <c r="E17" s="48" t="s">
        <v>112</v>
      </c>
      <c r="F17" s="48" t="s">
        <v>40</v>
      </c>
      <c r="G17" s="80">
        <f>G18</f>
        <v>72.599999999999994</v>
      </c>
      <c r="H17" s="149">
        <f t="shared" si="0"/>
        <v>0</v>
      </c>
      <c r="I17" s="119">
        <f>I18</f>
        <v>72.599999999999994</v>
      </c>
    </row>
    <row r="18" spans="1:9" s="89" customFormat="1" ht="39" x14ac:dyDescent="0.25">
      <c r="A18" s="10" t="s">
        <v>320</v>
      </c>
      <c r="B18" s="48" t="s">
        <v>180</v>
      </c>
      <c r="C18" s="48" t="s">
        <v>42</v>
      </c>
      <c r="D18" s="48" t="s">
        <v>45</v>
      </c>
      <c r="E18" s="48" t="s">
        <v>321</v>
      </c>
      <c r="F18" s="48" t="s">
        <v>40</v>
      </c>
      <c r="G18" s="80">
        <f>G19</f>
        <v>72.599999999999994</v>
      </c>
      <c r="H18" s="149">
        <f t="shared" si="0"/>
        <v>0</v>
      </c>
      <c r="I18" s="119">
        <f>I19</f>
        <v>72.599999999999994</v>
      </c>
    </row>
    <row r="19" spans="1:9" s="89" customFormat="1" x14ac:dyDescent="0.25">
      <c r="A19" s="10"/>
      <c r="B19" s="48" t="s">
        <v>180</v>
      </c>
      <c r="C19" s="48" t="s">
        <v>42</v>
      </c>
      <c r="D19" s="48" t="s">
        <v>45</v>
      </c>
      <c r="E19" s="48" t="s">
        <v>321</v>
      </c>
      <c r="F19" s="48" t="s">
        <v>40</v>
      </c>
      <c r="G19" s="80">
        <f>G20</f>
        <v>72.599999999999994</v>
      </c>
      <c r="H19" s="149">
        <f t="shared" si="0"/>
        <v>0</v>
      </c>
      <c r="I19" s="119">
        <f>I20</f>
        <v>72.599999999999994</v>
      </c>
    </row>
    <row r="20" spans="1:9" s="89" customFormat="1" ht="26.25" x14ac:dyDescent="0.25">
      <c r="A20" s="10" t="s">
        <v>103</v>
      </c>
      <c r="B20" s="48" t="s">
        <v>180</v>
      </c>
      <c r="C20" s="48" t="s">
        <v>42</v>
      </c>
      <c r="D20" s="48" t="s">
        <v>45</v>
      </c>
      <c r="E20" s="48" t="s">
        <v>321</v>
      </c>
      <c r="F20" s="48" t="s">
        <v>52</v>
      </c>
      <c r="G20" s="80">
        <v>72.599999999999994</v>
      </c>
      <c r="H20" s="149">
        <f t="shared" si="0"/>
        <v>0</v>
      </c>
      <c r="I20" s="119">
        <v>72.599999999999994</v>
      </c>
    </row>
    <row r="21" spans="1:9" s="88" customFormat="1" ht="26.25" x14ac:dyDescent="0.25">
      <c r="A21" s="151" t="s">
        <v>183</v>
      </c>
      <c r="B21" s="9" t="s">
        <v>184</v>
      </c>
      <c r="C21" s="9" t="s">
        <v>42</v>
      </c>
      <c r="D21" s="9" t="s">
        <v>39</v>
      </c>
      <c r="E21" s="9" t="s">
        <v>112</v>
      </c>
      <c r="F21" s="9" t="s">
        <v>40</v>
      </c>
      <c r="G21" s="79">
        <f>G22+G33+G44+G48</f>
        <v>40985.800000000003</v>
      </c>
      <c r="H21" s="149">
        <f t="shared" si="0"/>
        <v>2187.9999999999927</v>
      </c>
      <c r="I21" s="150">
        <f>I22+I33+I44+I48</f>
        <v>43173.799999999996</v>
      </c>
    </row>
    <row r="22" spans="1:9" s="88" customFormat="1" ht="26.25" x14ac:dyDescent="0.25">
      <c r="A22" s="14" t="s">
        <v>156</v>
      </c>
      <c r="B22" s="7" t="s">
        <v>184</v>
      </c>
      <c r="C22" s="7" t="s">
        <v>42</v>
      </c>
      <c r="D22" s="7" t="s">
        <v>38</v>
      </c>
      <c r="E22" s="7" t="s">
        <v>112</v>
      </c>
      <c r="F22" s="7" t="s">
        <v>40</v>
      </c>
      <c r="G22" s="80">
        <f>G23</f>
        <v>22271.5</v>
      </c>
      <c r="H22" s="152">
        <f t="shared" si="0"/>
        <v>1159.5</v>
      </c>
      <c r="I22" s="119">
        <f>I23+I30</f>
        <v>23431</v>
      </c>
    </row>
    <row r="23" spans="1:9" s="88" customFormat="1" x14ac:dyDescent="0.25">
      <c r="A23" s="52" t="s">
        <v>116</v>
      </c>
      <c r="B23" s="7" t="s">
        <v>184</v>
      </c>
      <c r="C23" s="7" t="s">
        <v>42</v>
      </c>
      <c r="D23" s="7" t="s">
        <v>38</v>
      </c>
      <c r="E23" s="7" t="s">
        <v>117</v>
      </c>
      <c r="F23" s="7" t="s">
        <v>40</v>
      </c>
      <c r="G23" s="80">
        <f>G24+G26+G28</f>
        <v>22271.5</v>
      </c>
      <c r="H23" s="152">
        <f t="shared" si="0"/>
        <v>1156.9000000000015</v>
      </c>
      <c r="I23" s="119">
        <f>I24+I26+I28</f>
        <v>23428.400000000001</v>
      </c>
    </row>
    <row r="24" spans="1:9" s="88" customFormat="1" ht="51" x14ac:dyDescent="0.25">
      <c r="A24" s="22" t="s">
        <v>146</v>
      </c>
      <c r="B24" s="7" t="s">
        <v>184</v>
      </c>
      <c r="C24" s="7" t="s">
        <v>42</v>
      </c>
      <c r="D24" s="7" t="s">
        <v>38</v>
      </c>
      <c r="E24" s="7" t="s">
        <v>117</v>
      </c>
      <c r="F24" s="7" t="s">
        <v>104</v>
      </c>
      <c r="G24" s="80">
        <f>G25</f>
        <v>22131.9</v>
      </c>
      <c r="H24" s="152">
        <f t="shared" si="0"/>
        <v>1187.5</v>
      </c>
      <c r="I24" s="119">
        <f>I25</f>
        <v>23319.4</v>
      </c>
    </row>
    <row r="25" spans="1:9" s="88" customFormat="1" ht="25.5" x14ac:dyDescent="0.25">
      <c r="A25" s="22" t="s">
        <v>114</v>
      </c>
      <c r="B25" s="7" t="s">
        <v>184</v>
      </c>
      <c r="C25" s="7" t="s">
        <v>42</v>
      </c>
      <c r="D25" s="7" t="s">
        <v>38</v>
      </c>
      <c r="E25" s="7" t="s">
        <v>117</v>
      </c>
      <c r="F25" s="7" t="s">
        <v>115</v>
      </c>
      <c r="G25" s="80">
        <v>22131.9</v>
      </c>
      <c r="H25" s="152">
        <f t="shared" si="0"/>
        <v>1187.5</v>
      </c>
      <c r="I25" s="119">
        <f>22519.4+800</f>
        <v>23319.4</v>
      </c>
    </row>
    <row r="26" spans="1:9" s="88" customFormat="1" ht="25.5" x14ac:dyDescent="0.25">
      <c r="A26" s="22" t="s">
        <v>147</v>
      </c>
      <c r="B26" s="7" t="s">
        <v>184</v>
      </c>
      <c r="C26" s="7" t="s">
        <v>42</v>
      </c>
      <c r="D26" s="7" t="s">
        <v>38</v>
      </c>
      <c r="E26" s="7" t="s">
        <v>117</v>
      </c>
      <c r="F26" s="7" t="s">
        <v>51</v>
      </c>
      <c r="G26" s="80">
        <f>G27</f>
        <v>107.8</v>
      </c>
      <c r="H26" s="152">
        <f t="shared" si="0"/>
        <v>-28</v>
      </c>
      <c r="I26" s="119">
        <f>I27</f>
        <v>79.8</v>
      </c>
    </row>
    <row r="27" spans="1:9" s="88" customFormat="1" ht="26.25" x14ac:dyDescent="0.25">
      <c r="A27" s="10" t="s">
        <v>103</v>
      </c>
      <c r="B27" s="7" t="s">
        <v>184</v>
      </c>
      <c r="C27" s="7" t="s">
        <v>42</v>
      </c>
      <c r="D27" s="7" t="s">
        <v>38</v>
      </c>
      <c r="E27" s="7" t="s">
        <v>117</v>
      </c>
      <c r="F27" s="7" t="s">
        <v>52</v>
      </c>
      <c r="G27" s="80">
        <f>107.8</f>
        <v>107.8</v>
      </c>
      <c r="H27" s="152">
        <f t="shared" si="0"/>
        <v>-28</v>
      </c>
      <c r="I27" s="119">
        <v>79.8</v>
      </c>
    </row>
    <row r="28" spans="1:9" s="88" customFormat="1" x14ac:dyDescent="0.25">
      <c r="A28" s="10" t="s">
        <v>13</v>
      </c>
      <c r="B28" s="7" t="s">
        <v>184</v>
      </c>
      <c r="C28" s="7" t="s">
        <v>42</v>
      </c>
      <c r="D28" s="7" t="s">
        <v>38</v>
      </c>
      <c r="E28" s="7" t="s">
        <v>117</v>
      </c>
      <c r="F28" s="7" t="s">
        <v>56</v>
      </c>
      <c r="G28" s="80">
        <f>G29</f>
        <v>31.8</v>
      </c>
      <c r="H28" s="152">
        <f t="shared" si="0"/>
        <v>-2.6000000000000014</v>
      </c>
      <c r="I28" s="119">
        <f>I29</f>
        <v>29.2</v>
      </c>
    </row>
    <row r="29" spans="1:9" s="88" customFormat="1" x14ac:dyDescent="0.25">
      <c r="A29" s="40" t="s">
        <v>224</v>
      </c>
      <c r="B29" s="7" t="s">
        <v>184</v>
      </c>
      <c r="C29" s="7" t="s">
        <v>42</v>
      </c>
      <c r="D29" s="7" t="s">
        <v>38</v>
      </c>
      <c r="E29" s="7" t="s">
        <v>117</v>
      </c>
      <c r="F29" s="7" t="s">
        <v>118</v>
      </c>
      <c r="G29" s="80">
        <v>31.8</v>
      </c>
      <c r="H29" s="152">
        <f t="shared" si="0"/>
        <v>-2.6000000000000014</v>
      </c>
      <c r="I29" s="119">
        <v>29.2</v>
      </c>
    </row>
    <row r="30" spans="1:9" s="88" customFormat="1" x14ac:dyDescent="0.25">
      <c r="A30" s="40" t="s">
        <v>172</v>
      </c>
      <c r="B30" s="7" t="s">
        <v>184</v>
      </c>
      <c r="C30" s="7" t="s">
        <v>42</v>
      </c>
      <c r="D30" s="7" t="s">
        <v>38</v>
      </c>
      <c r="E30" s="7" t="s">
        <v>129</v>
      </c>
      <c r="F30" s="7" t="s">
        <v>40</v>
      </c>
      <c r="G30" s="80">
        <f>G31</f>
        <v>0</v>
      </c>
      <c r="H30" s="152">
        <f t="shared" si="0"/>
        <v>2.6</v>
      </c>
      <c r="I30" s="119">
        <f>I31</f>
        <v>2.6</v>
      </c>
    </row>
    <row r="31" spans="1:9" s="88" customFormat="1" x14ac:dyDescent="0.25">
      <c r="A31" s="40" t="s">
        <v>13</v>
      </c>
      <c r="B31" s="7" t="s">
        <v>184</v>
      </c>
      <c r="C31" s="7" t="s">
        <v>42</v>
      </c>
      <c r="D31" s="7" t="s">
        <v>38</v>
      </c>
      <c r="E31" s="7" t="s">
        <v>129</v>
      </c>
      <c r="F31" s="7" t="s">
        <v>362</v>
      </c>
      <c r="G31" s="80">
        <f>G32</f>
        <v>0</v>
      </c>
      <c r="H31" s="152">
        <f t="shared" si="0"/>
        <v>2.6</v>
      </c>
      <c r="I31" s="119">
        <f>I32</f>
        <v>2.6</v>
      </c>
    </row>
    <row r="32" spans="1:9" s="88" customFormat="1" x14ac:dyDescent="0.25">
      <c r="A32" s="40" t="s">
        <v>363</v>
      </c>
      <c r="B32" s="7" t="s">
        <v>184</v>
      </c>
      <c r="C32" s="7" t="s">
        <v>42</v>
      </c>
      <c r="D32" s="7" t="s">
        <v>38</v>
      </c>
      <c r="E32" s="7" t="s">
        <v>129</v>
      </c>
      <c r="F32" s="7" t="s">
        <v>362</v>
      </c>
      <c r="G32" s="80">
        <v>0</v>
      </c>
      <c r="H32" s="152">
        <f t="shared" si="0"/>
        <v>2.6</v>
      </c>
      <c r="I32" s="119">
        <v>2.6</v>
      </c>
    </row>
    <row r="33" spans="1:9" s="88" customFormat="1" ht="39" x14ac:dyDescent="0.25">
      <c r="A33" s="40" t="s">
        <v>158</v>
      </c>
      <c r="B33" s="7" t="s">
        <v>184</v>
      </c>
      <c r="C33" s="7" t="s">
        <v>42</v>
      </c>
      <c r="D33" s="7" t="s">
        <v>41</v>
      </c>
      <c r="E33" s="7" t="s">
        <v>112</v>
      </c>
      <c r="F33" s="7" t="s">
        <v>40</v>
      </c>
      <c r="G33" s="80">
        <f>G34+G41</f>
        <v>16375.5</v>
      </c>
      <c r="H33" s="152">
        <f t="shared" si="0"/>
        <v>1009.5999999999985</v>
      </c>
      <c r="I33" s="119">
        <f>I34+I41</f>
        <v>17385.099999999999</v>
      </c>
    </row>
    <row r="34" spans="1:9" s="88" customFormat="1" ht="26.25" x14ac:dyDescent="0.25">
      <c r="A34" s="40" t="s">
        <v>220</v>
      </c>
      <c r="B34" s="7" t="s">
        <v>184</v>
      </c>
      <c r="C34" s="7" t="s">
        <v>42</v>
      </c>
      <c r="D34" s="7" t="s">
        <v>41</v>
      </c>
      <c r="E34" s="7" t="s">
        <v>130</v>
      </c>
      <c r="F34" s="7" t="s">
        <v>40</v>
      </c>
      <c r="G34" s="80">
        <f>G35+G37+G39</f>
        <v>16193.7</v>
      </c>
      <c r="H34" s="152">
        <f t="shared" si="0"/>
        <v>1009.5999999999985</v>
      </c>
      <c r="I34" s="119">
        <f>I35+I37+I39</f>
        <v>17203.3</v>
      </c>
    </row>
    <row r="35" spans="1:9" s="88" customFormat="1" ht="51" x14ac:dyDescent="0.25">
      <c r="A35" s="22" t="s">
        <v>146</v>
      </c>
      <c r="B35" s="7" t="s">
        <v>184</v>
      </c>
      <c r="C35" s="7" t="s">
        <v>42</v>
      </c>
      <c r="D35" s="7" t="s">
        <v>41</v>
      </c>
      <c r="E35" s="7" t="s">
        <v>130</v>
      </c>
      <c r="F35" s="7" t="s">
        <v>104</v>
      </c>
      <c r="G35" s="80">
        <f>G36</f>
        <v>12626.6</v>
      </c>
      <c r="H35" s="152">
        <f t="shared" si="0"/>
        <v>0</v>
      </c>
      <c r="I35" s="119">
        <f>I36</f>
        <v>12626.6</v>
      </c>
    </row>
    <row r="36" spans="1:9" s="88" customFormat="1" x14ac:dyDescent="0.25">
      <c r="A36" s="40" t="s">
        <v>17</v>
      </c>
      <c r="B36" s="7" t="s">
        <v>184</v>
      </c>
      <c r="C36" s="7" t="s">
        <v>42</v>
      </c>
      <c r="D36" s="7" t="s">
        <v>41</v>
      </c>
      <c r="E36" s="7" t="s">
        <v>130</v>
      </c>
      <c r="F36" s="7" t="s">
        <v>105</v>
      </c>
      <c r="G36" s="80">
        <v>12626.6</v>
      </c>
      <c r="H36" s="152">
        <f t="shared" si="0"/>
        <v>0</v>
      </c>
      <c r="I36" s="119">
        <v>12626.6</v>
      </c>
    </row>
    <row r="37" spans="1:9" s="89" customFormat="1" ht="25.5" x14ac:dyDescent="0.25">
      <c r="A37" s="22" t="s">
        <v>147</v>
      </c>
      <c r="B37" s="7" t="s">
        <v>184</v>
      </c>
      <c r="C37" s="7" t="s">
        <v>42</v>
      </c>
      <c r="D37" s="7" t="s">
        <v>41</v>
      </c>
      <c r="E37" s="7" t="s">
        <v>130</v>
      </c>
      <c r="F37" s="7" t="s">
        <v>51</v>
      </c>
      <c r="G37" s="80">
        <f>G38</f>
        <v>3489.8</v>
      </c>
      <c r="H37" s="152">
        <f t="shared" si="0"/>
        <v>1009.6000000000004</v>
      </c>
      <c r="I37" s="119">
        <f>I38</f>
        <v>4499.4000000000005</v>
      </c>
    </row>
    <row r="38" spans="1:9" ht="26.25" x14ac:dyDescent="0.25">
      <c r="A38" s="10" t="s">
        <v>103</v>
      </c>
      <c r="B38" s="7" t="s">
        <v>184</v>
      </c>
      <c r="C38" s="7" t="s">
        <v>42</v>
      </c>
      <c r="D38" s="7" t="s">
        <v>41</v>
      </c>
      <c r="E38" s="7" t="s">
        <v>130</v>
      </c>
      <c r="F38" s="7" t="s">
        <v>52</v>
      </c>
      <c r="G38" s="80">
        <f>4109.1-619.3</f>
        <v>3489.8</v>
      </c>
      <c r="H38" s="152">
        <f t="shared" si="0"/>
        <v>1009.6000000000004</v>
      </c>
      <c r="I38" s="119">
        <f>4109.1-619.3+1000+9.6</f>
        <v>4499.4000000000005</v>
      </c>
    </row>
    <row r="39" spans="1:9" x14ac:dyDescent="0.25">
      <c r="A39" s="10" t="s">
        <v>13</v>
      </c>
      <c r="B39" s="7" t="s">
        <v>184</v>
      </c>
      <c r="C39" s="7" t="s">
        <v>42</v>
      </c>
      <c r="D39" s="7" t="s">
        <v>41</v>
      </c>
      <c r="E39" s="7" t="s">
        <v>130</v>
      </c>
      <c r="F39" s="7" t="s">
        <v>56</v>
      </c>
      <c r="G39" s="80">
        <f>G40</f>
        <v>77.3</v>
      </c>
      <c r="H39" s="152">
        <f t="shared" si="0"/>
        <v>0</v>
      </c>
      <c r="I39" s="119">
        <f>I40</f>
        <v>77.3</v>
      </c>
    </row>
    <row r="40" spans="1:9" x14ac:dyDescent="0.25">
      <c r="A40" s="40" t="s">
        <v>224</v>
      </c>
      <c r="B40" s="7" t="s">
        <v>184</v>
      </c>
      <c r="C40" s="7" t="s">
        <v>42</v>
      </c>
      <c r="D40" s="7" t="s">
        <v>41</v>
      </c>
      <c r="E40" s="7" t="s">
        <v>130</v>
      </c>
      <c r="F40" s="7" t="s">
        <v>118</v>
      </c>
      <c r="G40" s="80">
        <f>97.3-20</f>
        <v>77.3</v>
      </c>
      <c r="H40" s="152">
        <f t="shared" si="0"/>
        <v>0</v>
      </c>
      <c r="I40" s="119">
        <f>97.3-20</f>
        <v>77.3</v>
      </c>
    </row>
    <row r="41" spans="1:9" s="88" customFormat="1" x14ac:dyDescent="0.25">
      <c r="A41" s="12" t="s">
        <v>25</v>
      </c>
      <c r="B41" s="47" t="s">
        <v>184</v>
      </c>
      <c r="C41" s="47" t="s">
        <v>42</v>
      </c>
      <c r="D41" s="47" t="s">
        <v>41</v>
      </c>
      <c r="E41" s="47" t="s">
        <v>137</v>
      </c>
      <c r="F41" s="7" t="s">
        <v>40</v>
      </c>
      <c r="G41" s="80">
        <f t="shared" ref="G41:I41" si="2">G42</f>
        <v>181.8</v>
      </c>
      <c r="H41" s="152">
        <f t="shared" si="0"/>
        <v>0</v>
      </c>
      <c r="I41" s="119">
        <f t="shared" si="2"/>
        <v>181.8</v>
      </c>
    </row>
    <row r="42" spans="1:9" s="88" customFormat="1" ht="25.5" x14ac:dyDescent="0.25">
      <c r="A42" s="22" t="s">
        <v>147</v>
      </c>
      <c r="B42" s="47" t="s">
        <v>184</v>
      </c>
      <c r="C42" s="47" t="s">
        <v>42</v>
      </c>
      <c r="D42" s="47" t="s">
        <v>41</v>
      </c>
      <c r="E42" s="7" t="s">
        <v>137</v>
      </c>
      <c r="F42" s="7" t="s">
        <v>51</v>
      </c>
      <c r="G42" s="80">
        <f>G43</f>
        <v>181.8</v>
      </c>
      <c r="H42" s="152">
        <f t="shared" si="0"/>
        <v>0</v>
      </c>
      <c r="I42" s="119">
        <f>I43</f>
        <v>181.8</v>
      </c>
    </row>
    <row r="43" spans="1:9" s="88" customFormat="1" ht="25.5" x14ac:dyDescent="0.25">
      <c r="A43" s="12" t="s">
        <v>103</v>
      </c>
      <c r="B43" s="47" t="s">
        <v>184</v>
      </c>
      <c r="C43" s="47" t="s">
        <v>42</v>
      </c>
      <c r="D43" s="47" t="s">
        <v>41</v>
      </c>
      <c r="E43" s="7" t="s">
        <v>137</v>
      </c>
      <c r="F43" s="7" t="s">
        <v>52</v>
      </c>
      <c r="G43" s="80">
        <f>166.8+15</f>
        <v>181.8</v>
      </c>
      <c r="H43" s="152">
        <f t="shared" si="0"/>
        <v>0</v>
      </c>
      <c r="I43" s="119">
        <f>166.8+15</f>
        <v>181.8</v>
      </c>
    </row>
    <row r="44" spans="1:9" s="88" customFormat="1" ht="39" x14ac:dyDescent="0.25">
      <c r="A44" s="14" t="s">
        <v>159</v>
      </c>
      <c r="B44" s="7" t="s">
        <v>184</v>
      </c>
      <c r="C44" s="7" t="s">
        <v>42</v>
      </c>
      <c r="D44" s="7" t="s">
        <v>45</v>
      </c>
      <c r="E44" s="7" t="s">
        <v>112</v>
      </c>
      <c r="F44" s="7" t="s">
        <v>40</v>
      </c>
      <c r="G44" s="80">
        <f t="shared" ref="G44:I45" si="3">G45</f>
        <v>300</v>
      </c>
      <c r="H44" s="152">
        <f t="shared" si="0"/>
        <v>0</v>
      </c>
      <c r="I44" s="119">
        <f t="shared" si="3"/>
        <v>300</v>
      </c>
    </row>
    <row r="45" spans="1:9" s="88" customFormat="1" x14ac:dyDescent="0.25">
      <c r="A45" s="10" t="s">
        <v>246</v>
      </c>
      <c r="B45" s="7" t="s">
        <v>184</v>
      </c>
      <c r="C45" s="7" t="s">
        <v>42</v>
      </c>
      <c r="D45" s="7" t="s">
        <v>45</v>
      </c>
      <c r="E45" s="7" t="s">
        <v>245</v>
      </c>
      <c r="F45" s="7" t="s">
        <v>40</v>
      </c>
      <c r="G45" s="80">
        <f t="shared" si="3"/>
        <v>300</v>
      </c>
      <c r="H45" s="152">
        <f t="shared" si="0"/>
        <v>0</v>
      </c>
      <c r="I45" s="119">
        <f t="shared" si="3"/>
        <v>300</v>
      </c>
    </row>
    <row r="46" spans="1:9" s="89" customFormat="1" x14ac:dyDescent="0.25">
      <c r="A46" s="10" t="s">
        <v>33</v>
      </c>
      <c r="B46" s="7" t="s">
        <v>184</v>
      </c>
      <c r="C46" s="7" t="s">
        <v>42</v>
      </c>
      <c r="D46" s="7" t="s">
        <v>45</v>
      </c>
      <c r="E46" s="7" t="s">
        <v>245</v>
      </c>
      <c r="F46" s="7" t="s">
        <v>149</v>
      </c>
      <c r="G46" s="80">
        <f>G47</f>
        <v>300</v>
      </c>
      <c r="H46" s="152">
        <f t="shared" si="0"/>
        <v>0</v>
      </c>
      <c r="I46" s="119">
        <f>I47</f>
        <v>300</v>
      </c>
    </row>
    <row r="47" spans="1:9" x14ac:dyDescent="0.25">
      <c r="A47" s="10" t="s">
        <v>215</v>
      </c>
      <c r="B47" s="7" t="s">
        <v>184</v>
      </c>
      <c r="C47" s="7" t="s">
        <v>42</v>
      </c>
      <c r="D47" s="7" t="s">
        <v>45</v>
      </c>
      <c r="E47" s="7" t="s">
        <v>245</v>
      </c>
      <c r="F47" s="7" t="s">
        <v>214</v>
      </c>
      <c r="G47" s="80">
        <v>300</v>
      </c>
      <c r="H47" s="152">
        <f t="shared" si="0"/>
        <v>0</v>
      </c>
      <c r="I47" s="119">
        <v>300</v>
      </c>
    </row>
    <row r="48" spans="1:9" ht="26.25" x14ac:dyDescent="0.25">
      <c r="A48" s="14" t="s">
        <v>155</v>
      </c>
      <c r="B48" s="7" t="s">
        <v>184</v>
      </c>
      <c r="C48" s="7" t="s">
        <v>42</v>
      </c>
      <c r="D48" s="7" t="s">
        <v>43</v>
      </c>
      <c r="E48" s="7" t="s">
        <v>112</v>
      </c>
      <c r="F48" s="7" t="s">
        <v>40</v>
      </c>
      <c r="G48" s="80">
        <f t="shared" ref="G48:I48" si="4">G49</f>
        <v>2038.8</v>
      </c>
      <c r="H48" s="152">
        <f t="shared" si="0"/>
        <v>18.899999999999864</v>
      </c>
      <c r="I48" s="119">
        <f t="shared" si="4"/>
        <v>2057.6999999999998</v>
      </c>
    </row>
    <row r="49" spans="1:9" x14ac:dyDescent="0.25">
      <c r="A49" s="22" t="s">
        <v>219</v>
      </c>
      <c r="B49" s="7" t="s">
        <v>184</v>
      </c>
      <c r="C49" s="7" t="s">
        <v>42</v>
      </c>
      <c r="D49" s="7" t="s">
        <v>43</v>
      </c>
      <c r="E49" s="7" t="s">
        <v>113</v>
      </c>
      <c r="F49" s="7" t="s">
        <v>40</v>
      </c>
      <c r="G49" s="80">
        <f>G50</f>
        <v>2038.8</v>
      </c>
      <c r="H49" s="152">
        <f t="shared" si="0"/>
        <v>18.899999999999864</v>
      </c>
      <c r="I49" s="119">
        <f>I50</f>
        <v>2057.6999999999998</v>
      </c>
    </row>
    <row r="50" spans="1:9" ht="51" x14ac:dyDescent="0.25">
      <c r="A50" s="22" t="s">
        <v>146</v>
      </c>
      <c r="B50" s="7" t="s">
        <v>184</v>
      </c>
      <c r="C50" s="7" t="s">
        <v>42</v>
      </c>
      <c r="D50" s="7" t="s">
        <v>43</v>
      </c>
      <c r="E50" s="7" t="s">
        <v>113</v>
      </c>
      <c r="F50" s="7" t="s">
        <v>104</v>
      </c>
      <c r="G50" s="80">
        <f>G51</f>
        <v>2038.8</v>
      </c>
      <c r="H50" s="152">
        <f t="shared" si="0"/>
        <v>18.899999999999864</v>
      </c>
      <c r="I50" s="119">
        <f>I51</f>
        <v>2057.6999999999998</v>
      </c>
    </row>
    <row r="51" spans="1:9" ht="25.5" x14ac:dyDescent="0.25">
      <c r="A51" s="22" t="s">
        <v>114</v>
      </c>
      <c r="B51" s="7" t="s">
        <v>184</v>
      </c>
      <c r="C51" s="7" t="s">
        <v>42</v>
      </c>
      <c r="D51" s="7" t="s">
        <v>43</v>
      </c>
      <c r="E51" s="7" t="s">
        <v>113</v>
      </c>
      <c r="F51" s="7" t="s">
        <v>115</v>
      </c>
      <c r="G51" s="80">
        <v>2038.8</v>
      </c>
      <c r="H51" s="152">
        <f t="shared" si="0"/>
        <v>18.899999999999864</v>
      </c>
      <c r="I51" s="119">
        <v>2057.6999999999998</v>
      </c>
    </row>
    <row r="52" spans="1:9" ht="26.25" x14ac:dyDescent="0.25">
      <c r="A52" s="11" t="s">
        <v>209</v>
      </c>
      <c r="B52" s="50" t="s">
        <v>210</v>
      </c>
      <c r="C52" s="50" t="s">
        <v>42</v>
      </c>
      <c r="D52" s="50" t="s">
        <v>39</v>
      </c>
      <c r="E52" s="50" t="s">
        <v>112</v>
      </c>
      <c r="F52" s="50" t="s">
        <v>40</v>
      </c>
      <c r="G52" s="79">
        <f>G53</f>
        <v>2532.1999999999998</v>
      </c>
      <c r="H52" s="153">
        <f t="shared" si="0"/>
        <v>211.10000000000036</v>
      </c>
      <c r="I52" s="150">
        <f>I53</f>
        <v>2743.3</v>
      </c>
    </row>
    <row r="53" spans="1:9" ht="39" x14ac:dyDescent="0.25">
      <c r="A53" s="10" t="s">
        <v>171</v>
      </c>
      <c r="B53" s="48" t="s">
        <v>210</v>
      </c>
      <c r="C53" s="48" t="s">
        <v>42</v>
      </c>
      <c r="D53" s="48" t="s">
        <v>38</v>
      </c>
      <c r="E53" s="48" t="s">
        <v>112</v>
      </c>
      <c r="F53" s="48" t="s">
        <v>40</v>
      </c>
      <c r="G53" s="80">
        <f>G54+G59</f>
        <v>2532.1999999999998</v>
      </c>
      <c r="H53" s="152">
        <f t="shared" si="0"/>
        <v>211.10000000000036</v>
      </c>
      <c r="I53" s="119">
        <f>I54+I59</f>
        <v>2743.3</v>
      </c>
    </row>
    <row r="54" spans="1:9" x14ac:dyDescent="0.25">
      <c r="A54" s="10" t="s">
        <v>172</v>
      </c>
      <c r="B54" s="48" t="s">
        <v>210</v>
      </c>
      <c r="C54" s="48" t="s">
        <v>42</v>
      </c>
      <c r="D54" s="48" t="s">
        <v>38</v>
      </c>
      <c r="E54" s="48" t="s">
        <v>129</v>
      </c>
      <c r="F54" s="48" t="s">
        <v>40</v>
      </c>
      <c r="G54" s="80">
        <f>G55+G58</f>
        <v>850</v>
      </c>
      <c r="H54" s="152">
        <f t="shared" si="0"/>
        <v>211.09999999999991</v>
      </c>
      <c r="I54" s="119">
        <f>I55+I58</f>
        <v>1061.0999999999999</v>
      </c>
    </row>
    <row r="55" spans="1:9" ht="26.25" x14ac:dyDescent="0.25">
      <c r="A55" s="10" t="s">
        <v>147</v>
      </c>
      <c r="B55" s="48" t="s">
        <v>210</v>
      </c>
      <c r="C55" s="48" t="s">
        <v>42</v>
      </c>
      <c r="D55" s="48" t="s">
        <v>38</v>
      </c>
      <c r="E55" s="48" t="s">
        <v>129</v>
      </c>
      <c r="F55" s="48" t="s">
        <v>51</v>
      </c>
      <c r="G55" s="80">
        <f>G56</f>
        <v>780</v>
      </c>
      <c r="H55" s="152">
        <f t="shared" si="0"/>
        <v>155.10000000000002</v>
      </c>
      <c r="I55" s="119">
        <f>I56</f>
        <v>935.1</v>
      </c>
    </row>
    <row r="56" spans="1:9" ht="26.25" x14ac:dyDescent="0.25">
      <c r="A56" s="40" t="s">
        <v>103</v>
      </c>
      <c r="B56" s="48" t="s">
        <v>210</v>
      </c>
      <c r="C56" s="48" t="s">
        <v>42</v>
      </c>
      <c r="D56" s="48" t="s">
        <v>38</v>
      </c>
      <c r="E56" s="48" t="s">
        <v>129</v>
      </c>
      <c r="F56" s="48" t="s">
        <v>52</v>
      </c>
      <c r="G56" s="80">
        <f>500+280</f>
        <v>780</v>
      </c>
      <c r="H56" s="152">
        <f t="shared" si="0"/>
        <v>155.10000000000002</v>
      </c>
      <c r="I56" s="119">
        <v>935.1</v>
      </c>
    </row>
    <row r="57" spans="1:9" x14ac:dyDescent="0.25">
      <c r="A57" s="40" t="s">
        <v>316</v>
      </c>
      <c r="B57" s="48" t="s">
        <v>210</v>
      </c>
      <c r="C57" s="48" t="s">
        <v>42</v>
      </c>
      <c r="D57" s="48" t="s">
        <v>38</v>
      </c>
      <c r="E57" s="48" t="s">
        <v>129</v>
      </c>
      <c r="F57" s="48" t="s">
        <v>40</v>
      </c>
      <c r="G57" s="80">
        <f>G58</f>
        <v>70</v>
      </c>
      <c r="H57" s="152">
        <f t="shared" si="0"/>
        <v>56</v>
      </c>
      <c r="I57" s="119">
        <f>I58</f>
        <v>126</v>
      </c>
    </row>
    <row r="58" spans="1:9" x14ac:dyDescent="0.25">
      <c r="A58" s="40" t="s">
        <v>330</v>
      </c>
      <c r="B58" s="48" t="s">
        <v>210</v>
      </c>
      <c r="C58" s="48" t="s">
        <v>42</v>
      </c>
      <c r="D58" s="48" t="s">
        <v>38</v>
      </c>
      <c r="E58" s="48" t="s">
        <v>129</v>
      </c>
      <c r="F58" s="48" t="s">
        <v>331</v>
      </c>
      <c r="G58" s="80">
        <v>70</v>
      </c>
      <c r="H58" s="152">
        <f t="shared" si="0"/>
        <v>56</v>
      </c>
      <c r="I58" s="119">
        <v>126</v>
      </c>
    </row>
    <row r="59" spans="1:9" ht="26.25" x14ac:dyDescent="0.25">
      <c r="A59" s="40" t="s">
        <v>333</v>
      </c>
      <c r="B59" s="48" t="s">
        <v>210</v>
      </c>
      <c r="C59" s="48" t="s">
        <v>42</v>
      </c>
      <c r="D59" s="48" t="s">
        <v>38</v>
      </c>
      <c r="E59" s="48" t="s">
        <v>332</v>
      </c>
      <c r="F59" s="48" t="s">
        <v>40</v>
      </c>
      <c r="G59" s="80">
        <f>G60</f>
        <v>1682.2</v>
      </c>
      <c r="H59" s="152">
        <f t="shared" si="0"/>
        <v>0</v>
      </c>
      <c r="I59" s="119">
        <f>I60</f>
        <v>1682.2</v>
      </c>
    </row>
    <row r="60" spans="1:9" ht="26.25" x14ac:dyDescent="0.25">
      <c r="A60" s="40" t="s">
        <v>147</v>
      </c>
      <c r="B60" s="48" t="s">
        <v>210</v>
      </c>
      <c r="C60" s="48" t="s">
        <v>42</v>
      </c>
      <c r="D60" s="48" t="s">
        <v>38</v>
      </c>
      <c r="E60" s="48" t="s">
        <v>332</v>
      </c>
      <c r="F60" s="48" t="s">
        <v>51</v>
      </c>
      <c r="G60" s="80">
        <f>G61</f>
        <v>1682.2</v>
      </c>
      <c r="H60" s="152">
        <f t="shared" si="0"/>
        <v>0</v>
      </c>
      <c r="I60" s="119">
        <f>I61</f>
        <v>1682.2</v>
      </c>
    </row>
    <row r="61" spans="1:9" ht="26.25" x14ac:dyDescent="0.25">
      <c r="A61" s="40" t="s">
        <v>103</v>
      </c>
      <c r="B61" s="48" t="s">
        <v>210</v>
      </c>
      <c r="C61" s="48" t="s">
        <v>42</v>
      </c>
      <c r="D61" s="48" t="s">
        <v>38</v>
      </c>
      <c r="E61" s="48" t="s">
        <v>332</v>
      </c>
      <c r="F61" s="48" t="s">
        <v>52</v>
      </c>
      <c r="G61" s="80">
        <v>1682.2</v>
      </c>
      <c r="H61" s="152">
        <f t="shared" si="0"/>
        <v>0</v>
      </c>
      <c r="I61" s="119">
        <v>1682.2</v>
      </c>
    </row>
    <row r="62" spans="1:9" ht="26.25" x14ac:dyDescent="0.25">
      <c r="A62" s="151" t="s">
        <v>196</v>
      </c>
      <c r="B62" s="9" t="s">
        <v>195</v>
      </c>
      <c r="C62" s="9" t="s">
        <v>42</v>
      </c>
      <c r="D62" s="9" t="s">
        <v>39</v>
      </c>
      <c r="E62" s="9" t="s">
        <v>112</v>
      </c>
      <c r="F62" s="9" t="s">
        <v>40</v>
      </c>
      <c r="G62" s="79">
        <f>G63+G70</f>
        <v>2727.3999999999996</v>
      </c>
      <c r="H62" s="153">
        <f t="shared" si="0"/>
        <v>67.100000000000364</v>
      </c>
      <c r="I62" s="150">
        <f>I63+I70</f>
        <v>2794.5</v>
      </c>
    </row>
    <row r="63" spans="1:9" ht="26.25" x14ac:dyDescent="0.25">
      <c r="A63" s="14" t="s">
        <v>135</v>
      </c>
      <c r="B63" s="7" t="s">
        <v>195</v>
      </c>
      <c r="C63" s="7" t="s">
        <v>42</v>
      </c>
      <c r="D63" s="7" t="s">
        <v>38</v>
      </c>
      <c r="E63" s="7" t="s">
        <v>112</v>
      </c>
      <c r="F63" s="7" t="s">
        <v>40</v>
      </c>
      <c r="G63" s="80">
        <f>G67+G64</f>
        <v>2154.6</v>
      </c>
      <c r="H63" s="152">
        <f t="shared" si="0"/>
        <v>0</v>
      </c>
      <c r="I63" s="119">
        <f>I67+I64</f>
        <v>2154.6</v>
      </c>
    </row>
    <row r="64" spans="1:9" x14ac:dyDescent="0.25">
      <c r="A64" s="14" t="s">
        <v>223</v>
      </c>
      <c r="B64" s="7" t="s">
        <v>195</v>
      </c>
      <c r="C64" s="7" t="s">
        <v>42</v>
      </c>
      <c r="D64" s="7" t="s">
        <v>38</v>
      </c>
      <c r="E64" s="47" t="s">
        <v>151</v>
      </c>
      <c r="F64" s="7" t="s">
        <v>40</v>
      </c>
      <c r="G64" s="80">
        <f>G65</f>
        <v>1150.2</v>
      </c>
      <c r="H64" s="152">
        <f t="shared" si="0"/>
        <v>0</v>
      </c>
      <c r="I64" s="119">
        <f>I65</f>
        <v>1150.2</v>
      </c>
    </row>
    <row r="65" spans="1:9" s="88" customFormat="1" ht="51" x14ac:dyDescent="0.25">
      <c r="A65" s="22" t="s">
        <v>146</v>
      </c>
      <c r="B65" s="7" t="s">
        <v>195</v>
      </c>
      <c r="C65" s="7" t="s">
        <v>42</v>
      </c>
      <c r="D65" s="7" t="s">
        <v>38</v>
      </c>
      <c r="E65" s="47" t="s">
        <v>151</v>
      </c>
      <c r="F65" s="7" t="s">
        <v>104</v>
      </c>
      <c r="G65" s="80">
        <f>G66</f>
        <v>1150.2</v>
      </c>
      <c r="H65" s="152">
        <f t="shared" si="0"/>
        <v>0</v>
      </c>
      <c r="I65" s="119">
        <f>I66</f>
        <v>1150.2</v>
      </c>
    </row>
    <row r="66" spans="1:9" x14ac:dyDescent="0.25">
      <c r="A66" s="10" t="s">
        <v>17</v>
      </c>
      <c r="B66" s="7" t="s">
        <v>195</v>
      </c>
      <c r="C66" s="7" t="s">
        <v>42</v>
      </c>
      <c r="D66" s="7" t="s">
        <v>38</v>
      </c>
      <c r="E66" s="47" t="s">
        <v>151</v>
      </c>
      <c r="F66" s="7" t="s">
        <v>105</v>
      </c>
      <c r="G66" s="80">
        <f>900+250.2</f>
        <v>1150.2</v>
      </c>
      <c r="H66" s="152">
        <f t="shared" si="0"/>
        <v>0</v>
      </c>
      <c r="I66" s="119">
        <f>900+250.2</f>
        <v>1150.2</v>
      </c>
    </row>
    <row r="67" spans="1:9" ht="26.25" x14ac:dyDescent="0.25">
      <c r="A67" s="40" t="s">
        <v>197</v>
      </c>
      <c r="B67" s="7" t="s">
        <v>195</v>
      </c>
      <c r="C67" s="7" t="s">
        <v>42</v>
      </c>
      <c r="D67" s="7" t="s">
        <v>38</v>
      </c>
      <c r="E67" s="7" t="s">
        <v>163</v>
      </c>
      <c r="F67" s="7" t="s">
        <v>40</v>
      </c>
      <c r="G67" s="80">
        <f>G68</f>
        <v>1004.4</v>
      </c>
      <c r="H67" s="149">
        <f t="shared" si="0"/>
        <v>0</v>
      </c>
      <c r="I67" s="119">
        <f>I68</f>
        <v>1004.4</v>
      </c>
    </row>
    <row r="68" spans="1:9" s="88" customFormat="1" ht="51" x14ac:dyDescent="0.25">
      <c r="A68" s="22" t="s">
        <v>146</v>
      </c>
      <c r="B68" s="7" t="s">
        <v>195</v>
      </c>
      <c r="C68" s="7" t="s">
        <v>42</v>
      </c>
      <c r="D68" s="7" t="s">
        <v>38</v>
      </c>
      <c r="E68" s="7" t="s">
        <v>163</v>
      </c>
      <c r="F68" s="7" t="s">
        <v>104</v>
      </c>
      <c r="G68" s="80">
        <f>G69</f>
        <v>1004.4</v>
      </c>
      <c r="H68" s="149">
        <f t="shared" si="0"/>
        <v>0</v>
      </c>
      <c r="I68" s="119">
        <f>I69</f>
        <v>1004.4</v>
      </c>
    </row>
    <row r="69" spans="1:9" s="89" customFormat="1" x14ac:dyDescent="0.25">
      <c r="A69" s="10" t="s">
        <v>17</v>
      </c>
      <c r="B69" s="7" t="s">
        <v>195</v>
      </c>
      <c r="C69" s="7" t="s">
        <v>42</v>
      </c>
      <c r="D69" s="7" t="s">
        <v>38</v>
      </c>
      <c r="E69" s="7" t="s">
        <v>163</v>
      </c>
      <c r="F69" s="7" t="s">
        <v>105</v>
      </c>
      <c r="G69" s="80">
        <v>1004.4</v>
      </c>
      <c r="H69" s="149">
        <f t="shared" si="0"/>
        <v>0</v>
      </c>
      <c r="I69" s="119">
        <v>1004.4</v>
      </c>
    </row>
    <row r="70" spans="1:9" x14ac:dyDescent="0.25">
      <c r="A70" s="66" t="s">
        <v>198</v>
      </c>
      <c r="B70" s="47" t="s">
        <v>195</v>
      </c>
      <c r="C70" s="47" t="s">
        <v>42</v>
      </c>
      <c r="D70" s="47" t="s">
        <v>41</v>
      </c>
      <c r="E70" s="47" t="s">
        <v>112</v>
      </c>
      <c r="F70" s="47" t="s">
        <v>40</v>
      </c>
      <c r="G70" s="80">
        <f>G71</f>
        <v>572.79999999999995</v>
      </c>
      <c r="H70" s="149">
        <f t="shared" si="0"/>
        <v>67.100000000000023</v>
      </c>
      <c r="I70" s="119">
        <f>I71</f>
        <v>639.9</v>
      </c>
    </row>
    <row r="71" spans="1:9" ht="26.25" x14ac:dyDescent="0.25">
      <c r="A71" s="40" t="s">
        <v>167</v>
      </c>
      <c r="B71" s="47" t="s">
        <v>195</v>
      </c>
      <c r="C71" s="47" t="s">
        <v>42</v>
      </c>
      <c r="D71" s="47" t="s">
        <v>41</v>
      </c>
      <c r="E71" s="47" t="s">
        <v>122</v>
      </c>
      <c r="F71" s="47" t="s">
        <v>40</v>
      </c>
      <c r="G71" s="80">
        <f>G72+G74</f>
        <v>572.79999999999995</v>
      </c>
      <c r="H71" s="149">
        <f t="shared" si="0"/>
        <v>67.100000000000023</v>
      </c>
      <c r="I71" s="119">
        <f>I72+I74</f>
        <v>639.9</v>
      </c>
    </row>
    <row r="72" spans="1:9" ht="51" x14ac:dyDescent="0.25">
      <c r="A72" s="22" t="s">
        <v>146</v>
      </c>
      <c r="B72" s="47" t="s">
        <v>195</v>
      </c>
      <c r="C72" s="47" t="s">
        <v>42</v>
      </c>
      <c r="D72" s="47" t="s">
        <v>41</v>
      </c>
      <c r="E72" s="47" t="s">
        <v>122</v>
      </c>
      <c r="F72" s="47" t="s">
        <v>104</v>
      </c>
      <c r="G72" s="80">
        <f>G73</f>
        <v>477.8</v>
      </c>
      <c r="H72" s="149">
        <f t="shared" si="0"/>
        <v>-47.900000000000034</v>
      </c>
      <c r="I72" s="119">
        <f>I73</f>
        <v>429.9</v>
      </c>
    </row>
    <row r="73" spans="1:9" s="88" customFormat="1" x14ac:dyDescent="0.25">
      <c r="A73" s="40" t="s">
        <v>17</v>
      </c>
      <c r="B73" s="47" t="s">
        <v>195</v>
      </c>
      <c r="C73" s="47" t="s">
        <v>42</v>
      </c>
      <c r="D73" s="47" t="s">
        <v>41</v>
      </c>
      <c r="E73" s="47" t="s">
        <v>122</v>
      </c>
      <c r="F73" s="47" t="s">
        <v>105</v>
      </c>
      <c r="G73" s="80">
        <v>477.8</v>
      </c>
      <c r="H73" s="149">
        <f t="shared" si="0"/>
        <v>-47.900000000000034</v>
      </c>
      <c r="I73" s="119">
        <v>429.9</v>
      </c>
    </row>
    <row r="74" spans="1:9" s="88" customFormat="1" x14ac:dyDescent="0.25">
      <c r="A74" s="40" t="s">
        <v>223</v>
      </c>
      <c r="B74" s="47" t="s">
        <v>195</v>
      </c>
      <c r="C74" s="47" t="s">
        <v>42</v>
      </c>
      <c r="D74" s="47" t="s">
        <v>41</v>
      </c>
      <c r="E74" s="47" t="s">
        <v>151</v>
      </c>
      <c r="F74" s="47" t="s">
        <v>40</v>
      </c>
      <c r="G74" s="80">
        <f>G75</f>
        <v>95</v>
      </c>
      <c r="H74" s="149">
        <f t="shared" si="0"/>
        <v>115</v>
      </c>
      <c r="I74" s="119">
        <f>I75</f>
        <v>210</v>
      </c>
    </row>
    <row r="75" spans="1:9" s="88" customFormat="1" ht="51.75" x14ac:dyDescent="0.25">
      <c r="A75" s="40" t="s">
        <v>146</v>
      </c>
      <c r="B75" s="47" t="s">
        <v>195</v>
      </c>
      <c r="C75" s="47" t="s">
        <v>42</v>
      </c>
      <c r="D75" s="47" t="s">
        <v>41</v>
      </c>
      <c r="E75" s="47" t="s">
        <v>151</v>
      </c>
      <c r="F75" s="47" t="s">
        <v>104</v>
      </c>
      <c r="G75" s="80">
        <f>G76</f>
        <v>95</v>
      </c>
      <c r="H75" s="149">
        <f t="shared" si="0"/>
        <v>115</v>
      </c>
      <c r="I75" s="119">
        <f>I76</f>
        <v>210</v>
      </c>
    </row>
    <row r="76" spans="1:9" s="88" customFormat="1" x14ac:dyDescent="0.25">
      <c r="A76" s="40" t="s">
        <v>17</v>
      </c>
      <c r="B76" s="47" t="s">
        <v>195</v>
      </c>
      <c r="C76" s="47" t="s">
        <v>42</v>
      </c>
      <c r="D76" s="47" t="s">
        <v>41</v>
      </c>
      <c r="E76" s="47" t="s">
        <v>151</v>
      </c>
      <c r="F76" s="47" t="s">
        <v>105</v>
      </c>
      <c r="G76" s="80">
        <v>95</v>
      </c>
      <c r="H76" s="149">
        <f t="shared" si="0"/>
        <v>115</v>
      </c>
      <c r="I76" s="119">
        <v>210</v>
      </c>
    </row>
    <row r="77" spans="1:9" s="88" customFormat="1" ht="38.25" x14ac:dyDescent="0.25">
      <c r="A77" s="54" t="s">
        <v>203</v>
      </c>
      <c r="B77" s="18" t="s">
        <v>204</v>
      </c>
      <c r="C77" s="18" t="s">
        <v>42</v>
      </c>
      <c r="D77" s="18" t="s">
        <v>39</v>
      </c>
      <c r="E77" s="18" t="s">
        <v>112</v>
      </c>
      <c r="F77" s="18" t="s">
        <v>40</v>
      </c>
      <c r="G77" s="81">
        <f>G78+G92+G97+G106</f>
        <v>16299.800000000001</v>
      </c>
      <c r="H77" s="149">
        <f t="shared" si="0"/>
        <v>53576.700000000012</v>
      </c>
      <c r="I77" s="150">
        <f>I78+I92+I97+I106</f>
        <v>69876.500000000015</v>
      </c>
    </row>
    <row r="78" spans="1:9" s="88" customFormat="1" ht="25.5" x14ac:dyDescent="0.25">
      <c r="A78" s="6" t="s">
        <v>102</v>
      </c>
      <c r="B78" s="17" t="s">
        <v>204</v>
      </c>
      <c r="C78" s="17" t="s">
        <v>44</v>
      </c>
      <c r="D78" s="17" t="s">
        <v>39</v>
      </c>
      <c r="E78" s="17" t="s">
        <v>112</v>
      </c>
      <c r="F78" s="17" t="s">
        <v>40</v>
      </c>
      <c r="G78" s="82">
        <f t="shared" ref="G78:I78" si="5">G79</f>
        <v>6240.8</v>
      </c>
      <c r="H78" s="149">
        <f t="shared" si="0"/>
        <v>-0.2000000000007276</v>
      </c>
      <c r="I78" s="119">
        <f t="shared" si="5"/>
        <v>6240.5999999999995</v>
      </c>
    </row>
    <row r="79" spans="1:9" s="88" customFormat="1" ht="25.5" x14ac:dyDescent="0.25">
      <c r="A79" s="6" t="s">
        <v>140</v>
      </c>
      <c r="B79" s="17" t="s">
        <v>204</v>
      </c>
      <c r="C79" s="17" t="s">
        <v>44</v>
      </c>
      <c r="D79" s="17" t="s">
        <v>38</v>
      </c>
      <c r="E79" s="17" t="s">
        <v>112</v>
      </c>
      <c r="F79" s="17" t="s">
        <v>40</v>
      </c>
      <c r="G79" s="82">
        <f>G80+G83+G86+G89</f>
        <v>6240.8</v>
      </c>
      <c r="H79" s="149">
        <f t="shared" si="0"/>
        <v>-0.2000000000007276</v>
      </c>
      <c r="I79" s="119">
        <f>I80+I83+I86+I89</f>
        <v>6240.5999999999995</v>
      </c>
    </row>
    <row r="80" spans="1:9" s="88" customFormat="1" ht="38.25" x14ac:dyDescent="0.25">
      <c r="A80" s="105" t="s">
        <v>327</v>
      </c>
      <c r="B80" s="17" t="s">
        <v>204</v>
      </c>
      <c r="C80" s="17" t="s">
        <v>44</v>
      </c>
      <c r="D80" s="17" t="s">
        <v>38</v>
      </c>
      <c r="E80" s="41" t="s">
        <v>324</v>
      </c>
      <c r="F80" s="17" t="s">
        <v>40</v>
      </c>
      <c r="G80" s="82">
        <f>G81</f>
        <v>1634</v>
      </c>
      <c r="H80" s="152">
        <f t="shared" si="0"/>
        <v>0</v>
      </c>
      <c r="I80" s="119">
        <f>I81</f>
        <v>1634</v>
      </c>
    </row>
    <row r="81" spans="1:9" s="88" customFormat="1" ht="25.5" x14ac:dyDescent="0.25">
      <c r="A81" s="105" t="s">
        <v>147</v>
      </c>
      <c r="B81" s="17" t="s">
        <v>204</v>
      </c>
      <c r="C81" s="17" t="s">
        <v>44</v>
      </c>
      <c r="D81" s="17" t="s">
        <v>38</v>
      </c>
      <c r="E81" s="41" t="s">
        <v>324</v>
      </c>
      <c r="F81" s="17" t="s">
        <v>51</v>
      </c>
      <c r="G81" s="82">
        <f>G82</f>
        <v>1634</v>
      </c>
      <c r="H81" s="152">
        <f t="shared" si="0"/>
        <v>0</v>
      </c>
      <c r="I81" s="119">
        <f>I82</f>
        <v>1634</v>
      </c>
    </row>
    <row r="82" spans="1:9" s="88" customFormat="1" ht="25.5" x14ac:dyDescent="0.25">
      <c r="A82" s="105" t="s">
        <v>103</v>
      </c>
      <c r="B82" s="17" t="s">
        <v>204</v>
      </c>
      <c r="C82" s="17" t="s">
        <v>44</v>
      </c>
      <c r="D82" s="17" t="s">
        <v>38</v>
      </c>
      <c r="E82" s="41" t="s">
        <v>324</v>
      </c>
      <c r="F82" s="17" t="s">
        <v>52</v>
      </c>
      <c r="G82" s="82">
        <v>1634</v>
      </c>
      <c r="H82" s="152">
        <f t="shared" si="0"/>
        <v>0</v>
      </c>
      <c r="I82" s="119">
        <v>1634</v>
      </c>
    </row>
    <row r="83" spans="1:9" s="88" customFormat="1" ht="38.25" x14ac:dyDescent="0.25">
      <c r="A83" s="105" t="s">
        <v>329</v>
      </c>
      <c r="B83" s="17" t="s">
        <v>204</v>
      </c>
      <c r="C83" s="17" t="s">
        <v>44</v>
      </c>
      <c r="D83" s="17" t="s">
        <v>38</v>
      </c>
      <c r="E83" s="41" t="s">
        <v>325</v>
      </c>
      <c r="F83" s="17" t="s">
        <v>40</v>
      </c>
      <c r="G83" s="82">
        <f>G84</f>
        <v>2451</v>
      </c>
      <c r="H83" s="152">
        <f t="shared" si="0"/>
        <v>0</v>
      </c>
      <c r="I83" s="119">
        <f>I84</f>
        <v>2451</v>
      </c>
    </row>
    <row r="84" spans="1:9" s="88" customFormat="1" ht="25.5" x14ac:dyDescent="0.25">
      <c r="A84" s="105" t="s">
        <v>147</v>
      </c>
      <c r="B84" s="17" t="s">
        <v>204</v>
      </c>
      <c r="C84" s="17" t="s">
        <v>44</v>
      </c>
      <c r="D84" s="17" t="s">
        <v>38</v>
      </c>
      <c r="E84" s="41" t="s">
        <v>325</v>
      </c>
      <c r="F84" s="17" t="s">
        <v>51</v>
      </c>
      <c r="G84" s="82">
        <f>G85</f>
        <v>2451</v>
      </c>
      <c r="H84" s="152">
        <f t="shared" si="0"/>
        <v>0</v>
      </c>
      <c r="I84" s="119">
        <f>I85</f>
        <v>2451</v>
      </c>
    </row>
    <row r="85" spans="1:9" s="88" customFormat="1" ht="25.5" x14ac:dyDescent="0.25">
      <c r="A85" s="105" t="s">
        <v>103</v>
      </c>
      <c r="B85" s="17" t="s">
        <v>204</v>
      </c>
      <c r="C85" s="17" t="s">
        <v>44</v>
      </c>
      <c r="D85" s="17" t="s">
        <v>38</v>
      </c>
      <c r="E85" s="41" t="s">
        <v>325</v>
      </c>
      <c r="F85" s="17" t="s">
        <v>52</v>
      </c>
      <c r="G85" s="82">
        <v>2451</v>
      </c>
      <c r="H85" s="152">
        <f t="shared" si="0"/>
        <v>0</v>
      </c>
      <c r="I85" s="119">
        <v>2451</v>
      </c>
    </row>
    <row r="86" spans="1:9" s="88" customFormat="1" ht="38.25" x14ac:dyDescent="0.25">
      <c r="A86" s="105" t="s">
        <v>328</v>
      </c>
      <c r="B86" s="17" t="s">
        <v>204</v>
      </c>
      <c r="C86" s="17" t="s">
        <v>44</v>
      </c>
      <c r="D86" s="17" t="s">
        <v>38</v>
      </c>
      <c r="E86" s="41" t="s">
        <v>326</v>
      </c>
      <c r="F86" s="17" t="s">
        <v>40</v>
      </c>
      <c r="G86" s="82">
        <f>G87</f>
        <v>272.3</v>
      </c>
      <c r="H86" s="152">
        <f t="shared" si="0"/>
        <v>9.9999999999965894E-2</v>
      </c>
      <c r="I86" s="119">
        <f>I87</f>
        <v>272.39999999999998</v>
      </c>
    </row>
    <row r="87" spans="1:9" s="88" customFormat="1" ht="25.5" x14ac:dyDescent="0.25">
      <c r="A87" s="105" t="s">
        <v>147</v>
      </c>
      <c r="B87" s="17" t="s">
        <v>204</v>
      </c>
      <c r="C87" s="17" t="s">
        <v>44</v>
      </c>
      <c r="D87" s="17" t="s">
        <v>38</v>
      </c>
      <c r="E87" s="41" t="s">
        <v>326</v>
      </c>
      <c r="F87" s="17" t="s">
        <v>51</v>
      </c>
      <c r="G87" s="82">
        <f>G88</f>
        <v>272.3</v>
      </c>
      <c r="H87" s="152">
        <f t="shared" si="0"/>
        <v>9.9999999999965894E-2</v>
      </c>
      <c r="I87" s="119">
        <f>I88</f>
        <v>272.39999999999998</v>
      </c>
    </row>
    <row r="88" spans="1:9" s="88" customFormat="1" ht="25.5" x14ac:dyDescent="0.25">
      <c r="A88" s="105" t="s">
        <v>103</v>
      </c>
      <c r="B88" s="17" t="s">
        <v>204</v>
      </c>
      <c r="C88" s="17" t="s">
        <v>44</v>
      </c>
      <c r="D88" s="17" t="s">
        <v>38</v>
      </c>
      <c r="E88" s="41" t="s">
        <v>326</v>
      </c>
      <c r="F88" s="17" t="s">
        <v>52</v>
      </c>
      <c r="G88" s="82">
        <v>272.3</v>
      </c>
      <c r="H88" s="152">
        <f t="shared" si="0"/>
        <v>9.9999999999965894E-2</v>
      </c>
      <c r="I88" s="119">
        <v>272.39999999999998</v>
      </c>
    </row>
    <row r="89" spans="1:9" s="88" customFormat="1" ht="26.25" x14ac:dyDescent="0.25">
      <c r="A89" s="40" t="s">
        <v>167</v>
      </c>
      <c r="B89" s="17" t="s">
        <v>204</v>
      </c>
      <c r="C89" s="17" t="s">
        <v>44</v>
      </c>
      <c r="D89" s="17" t="s">
        <v>38</v>
      </c>
      <c r="E89" s="47" t="s">
        <v>122</v>
      </c>
      <c r="F89" s="17" t="s">
        <v>40</v>
      </c>
      <c r="G89" s="82">
        <f>G90</f>
        <v>1883.5</v>
      </c>
      <c r="H89" s="152">
        <f t="shared" si="0"/>
        <v>-0.29999999999995453</v>
      </c>
      <c r="I89" s="119">
        <f>I90</f>
        <v>1883.2</v>
      </c>
    </row>
    <row r="90" spans="1:9" s="88" customFormat="1" ht="25.5" x14ac:dyDescent="0.25">
      <c r="A90" s="22" t="s">
        <v>147</v>
      </c>
      <c r="B90" s="17" t="s">
        <v>204</v>
      </c>
      <c r="C90" s="17" t="s">
        <v>44</v>
      </c>
      <c r="D90" s="17" t="s">
        <v>38</v>
      </c>
      <c r="E90" s="47" t="s">
        <v>122</v>
      </c>
      <c r="F90" s="17" t="s">
        <v>51</v>
      </c>
      <c r="G90" s="82">
        <f>G91</f>
        <v>1883.5</v>
      </c>
      <c r="H90" s="152">
        <f t="shared" si="0"/>
        <v>-0.29999999999995453</v>
      </c>
      <c r="I90" s="119">
        <f>I91</f>
        <v>1883.2</v>
      </c>
    </row>
    <row r="91" spans="1:9" s="88" customFormat="1" ht="25.5" x14ac:dyDescent="0.25">
      <c r="A91" s="12" t="s">
        <v>103</v>
      </c>
      <c r="B91" s="17" t="s">
        <v>204</v>
      </c>
      <c r="C91" s="17" t="s">
        <v>44</v>
      </c>
      <c r="D91" s="17" t="s">
        <v>38</v>
      </c>
      <c r="E91" s="47" t="s">
        <v>122</v>
      </c>
      <c r="F91" s="17" t="s">
        <v>52</v>
      </c>
      <c r="G91" s="82">
        <f>1395.1+488.4</f>
        <v>1883.5</v>
      </c>
      <c r="H91" s="152">
        <f t="shared" si="0"/>
        <v>-0.29999999999995453</v>
      </c>
      <c r="I91" s="119">
        <f>1883.2</f>
        <v>1883.2</v>
      </c>
    </row>
    <row r="92" spans="1:9" s="88" customFormat="1" ht="26.25" x14ac:dyDescent="0.25">
      <c r="A92" s="14" t="s">
        <v>54</v>
      </c>
      <c r="B92" s="17" t="s">
        <v>204</v>
      </c>
      <c r="C92" s="17" t="s">
        <v>50</v>
      </c>
      <c r="D92" s="17" t="s">
        <v>39</v>
      </c>
      <c r="E92" s="17" t="s">
        <v>112</v>
      </c>
      <c r="F92" s="17" t="s">
        <v>40</v>
      </c>
      <c r="G92" s="82">
        <f t="shared" ref="G92:I94" si="6">G93</f>
        <v>393</v>
      </c>
      <c r="H92" s="149">
        <f t="shared" si="0"/>
        <v>0</v>
      </c>
      <c r="I92" s="119">
        <f t="shared" si="6"/>
        <v>393</v>
      </c>
    </row>
    <row r="93" spans="1:9" s="88" customFormat="1" ht="25.5" x14ac:dyDescent="0.25">
      <c r="A93" s="15" t="s">
        <v>138</v>
      </c>
      <c r="B93" s="17" t="s">
        <v>204</v>
      </c>
      <c r="C93" s="17" t="s">
        <v>50</v>
      </c>
      <c r="D93" s="17" t="s">
        <v>38</v>
      </c>
      <c r="E93" s="17" t="s">
        <v>112</v>
      </c>
      <c r="F93" s="17" t="s">
        <v>40</v>
      </c>
      <c r="G93" s="82">
        <f t="shared" si="6"/>
        <v>393</v>
      </c>
      <c r="H93" s="149">
        <f t="shared" si="0"/>
        <v>0</v>
      </c>
      <c r="I93" s="119">
        <f t="shared" si="6"/>
        <v>393</v>
      </c>
    </row>
    <row r="94" spans="1:9" s="88" customFormat="1" ht="25.5" x14ac:dyDescent="0.25">
      <c r="A94" s="15" t="s">
        <v>167</v>
      </c>
      <c r="B94" s="17" t="s">
        <v>204</v>
      </c>
      <c r="C94" s="17" t="s">
        <v>50</v>
      </c>
      <c r="D94" s="17" t="s">
        <v>38</v>
      </c>
      <c r="E94" s="17" t="s">
        <v>122</v>
      </c>
      <c r="F94" s="17" t="s">
        <v>40</v>
      </c>
      <c r="G94" s="82">
        <f t="shared" si="6"/>
        <v>393</v>
      </c>
      <c r="H94" s="149">
        <f t="shared" ref="H94:H164" si="7">I94-G94</f>
        <v>0</v>
      </c>
      <c r="I94" s="119">
        <f t="shared" si="6"/>
        <v>393</v>
      </c>
    </row>
    <row r="95" spans="1:9" s="88" customFormat="1" ht="25.5" x14ac:dyDescent="0.25">
      <c r="A95" s="22" t="s">
        <v>147</v>
      </c>
      <c r="B95" s="17" t="s">
        <v>204</v>
      </c>
      <c r="C95" s="17" t="s">
        <v>50</v>
      </c>
      <c r="D95" s="17" t="s">
        <v>38</v>
      </c>
      <c r="E95" s="17" t="s">
        <v>122</v>
      </c>
      <c r="F95" s="17" t="s">
        <v>51</v>
      </c>
      <c r="G95" s="82">
        <f>G96</f>
        <v>393</v>
      </c>
      <c r="H95" s="149">
        <f t="shared" si="7"/>
        <v>0</v>
      </c>
      <c r="I95" s="119">
        <f>I96</f>
        <v>393</v>
      </c>
    </row>
    <row r="96" spans="1:9" s="88" customFormat="1" ht="25.5" x14ac:dyDescent="0.25">
      <c r="A96" s="12" t="s">
        <v>103</v>
      </c>
      <c r="B96" s="17" t="s">
        <v>204</v>
      </c>
      <c r="C96" s="17" t="s">
        <v>50</v>
      </c>
      <c r="D96" s="17" t="s">
        <v>38</v>
      </c>
      <c r="E96" s="17" t="s">
        <v>122</v>
      </c>
      <c r="F96" s="17" t="s">
        <v>52</v>
      </c>
      <c r="G96" s="82">
        <v>393</v>
      </c>
      <c r="H96" s="149">
        <f t="shared" si="7"/>
        <v>0</v>
      </c>
      <c r="I96" s="119">
        <v>393</v>
      </c>
    </row>
    <row r="97" spans="1:9" s="88" customFormat="1" ht="26.25" x14ac:dyDescent="0.25">
      <c r="A97" s="14" t="s">
        <v>28</v>
      </c>
      <c r="B97" s="25" t="s">
        <v>204</v>
      </c>
      <c r="C97" s="25" t="s">
        <v>58</v>
      </c>
      <c r="D97" s="25" t="s">
        <v>39</v>
      </c>
      <c r="E97" s="25" t="s">
        <v>112</v>
      </c>
      <c r="F97" s="25" t="s">
        <v>40</v>
      </c>
      <c r="G97" s="82">
        <f t="shared" ref="G97:I99" si="8">G98</f>
        <v>8761.4</v>
      </c>
      <c r="H97" s="154">
        <f t="shared" si="7"/>
        <v>53474.9</v>
      </c>
      <c r="I97" s="119">
        <f>I98+I102</f>
        <v>62236.3</v>
      </c>
    </row>
    <row r="98" spans="1:9" s="88" customFormat="1" ht="39" x14ac:dyDescent="0.25">
      <c r="A98" s="14" t="s">
        <v>166</v>
      </c>
      <c r="B98" s="17" t="s">
        <v>204</v>
      </c>
      <c r="C98" s="17" t="s">
        <v>58</v>
      </c>
      <c r="D98" s="17" t="s">
        <v>38</v>
      </c>
      <c r="E98" s="17" t="s">
        <v>112</v>
      </c>
      <c r="F98" s="17" t="s">
        <v>40</v>
      </c>
      <c r="G98" s="82">
        <f t="shared" si="8"/>
        <v>8761.4</v>
      </c>
      <c r="H98" s="154">
        <f t="shared" si="7"/>
        <v>-254.89999999999964</v>
      </c>
      <c r="I98" s="119">
        <f t="shared" si="8"/>
        <v>8506.5</v>
      </c>
    </row>
    <row r="99" spans="1:9" s="88" customFormat="1" x14ac:dyDescent="0.25">
      <c r="A99" s="14" t="s">
        <v>205</v>
      </c>
      <c r="B99" s="17" t="s">
        <v>204</v>
      </c>
      <c r="C99" s="17" t="s">
        <v>58</v>
      </c>
      <c r="D99" s="17" t="s">
        <v>38</v>
      </c>
      <c r="E99" s="17" t="s">
        <v>206</v>
      </c>
      <c r="F99" s="17" t="s">
        <v>40</v>
      </c>
      <c r="G99" s="82">
        <f t="shared" si="8"/>
        <v>8761.4</v>
      </c>
      <c r="H99" s="154">
        <f t="shared" si="7"/>
        <v>-254.89999999999964</v>
      </c>
      <c r="I99" s="119">
        <f t="shared" si="8"/>
        <v>8506.5</v>
      </c>
    </row>
    <row r="100" spans="1:9" s="88" customFormat="1" x14ac:dyDescent="0.25">
      <c r="A100" s="10" t="s">
        <v>13</v>
      </c>
      <c r="B100" s="17" t="s">
        <v>204</v>
      </c>
      <c r="C100" s="17" t="s">
        <v>58</v>
      </c>
      <c r="D100" s="17" t="s">
        <v>38</v>
      </c>
      <c r="E100" s="17" t="s">
        <v>206</v>
      </c>
      <c r="F100" s="17" t="s">
        <v>56</v>
      </c>
      <c r="G100" s="82">
        <f>G101</f>
        <v>8761.4</v>
      </c>
      <c r="H100" s="154">
        <f t="shared" si="7"/>
        <v>-254.89999999999964</v>
      </c>
      <c r="I100" s="119">
        <f>I101</f>
        <v>8506.5</v>
      </c>
    </row>
    <row r="101" spans="1:9" s="88" customFormat="1" ht="39" x14ac:dyDescent="0.25">
      <c r="A101" s="14" t="s">
        <v>152</v>
      </c>
      <c r="B101" s="17" t="s">
        <v>204</v>
      </c>
      <c r="C101" s="17" t="s">
        <v>58</v>
      </c>
      <c r="D101" s="17" t="s">
        <v>38</v>
      </c>
      <c r="E101" s="17" t="s">
        <v>206</v>
      </c>
      <c r="F101" s="17" t="s">
        <v>139</v>
      </c>
      <c r="G101" s="82">
        <f>9522.1-760.7</f>
        <v>8761.4</v>
      </c>
      <c r="H101" s="154">
        <f t="shared" si="7"/>
        <v>-254.89999999999964</v>
      </c>
      <c r="I101" s="119">
        <f>8506.5</f>
        <v>8506.5</v>
      </c>
    </row>
    <row r="102" spans="1:9" s="88" customFormat="1" ht="51.75" x14ac:dyDescent="0.25">
      <c r="A102" s="14" t="s">
        <v>361</v>
      </c>
      <c r="B102" s="41" t="s">
        <v>204</v>
      </c>
      <c r="C102" s="41" t="s">
        <v>58</v>
      </c>
      <c r="D102" s="41" t="s">
        <v>41</v>
      </c>
      <c r="E102" s="41" t="s">
        <v>112</v>
      </c>
      <c r="F102" s="41" t="s">
        <v>40</v>
      </c>
      <c r="G102" s="82">
        <f>G103</f>
        <v>0</v>
      </c>
      <c r="H102" s="120">
        <f t="shared" si="7"/>
        <v>53729.8</v>
      </c>
      <c r="I102" s="119">
        <f>I103</f>
        <v>53729.8</v>
      </c>
    </row>
    <row r="103" spans="1:9" s="88" customFormat="1" x14ac:dyDescent="0.25">
      <c r="A103" s="14" t="s">
        <v>205</v>
      </c>
      <c r="B103" s="41" t="s">
        <v>204</v>
      </c>
      <c r="C103" s="41" t="s">
        <v>58</v>
      </c>
      <c r="D103" s="41" t="s">
        <v>41</v>
      </c>
      <c r="E103" s="41" t="s">
        <v>206</v>
      </c>
      <c r="F103" s="41" t="s">
        <v>40</v>
      </c>
      <c r="G103" s="82">
        <f>G104</f>
        <v>0</v>
      </c>
      <c r="H103" s="120">
        <f t="shared" si="7"/>
        <v>53729.8</v>
      </c>
      <c r="I103" s="119">
        <f>I104</f>
        <v>53729.8</v>
      </c>
    </row>
    <row r="104" spans="1:9" s="88" customFormat="1" x14ac:dyDescent="0.25">
      <c r="A104" s="14" t="s">
        <v>13</v>
      </c>
      <c r="B104" s="41" t="s">
        <v>204</v>
      </c>
      <c r="C104" s="41" t="s">
        <v>58</v>
      </c>
      <c r="D104" s="41" t="s">
        <v>41</v>
      </c>
      <c r="E104" s="41" t="s">
        <v>206</v>
      </c>
      <c r="F104" s="41" t="s">
        <v>56</v>
      </c>
      <c r="G104" s="82">
        <f>G105</f>
        <v>0</v>
      </c>
      <c r="H104" s="120">
        <f t="shared" si="7"/>
        <v>53729.8</v>
      </c>
      <c r="I104" s="119">
        <f>I105</f>
        <v>53729.8</v>
      </c>
    </row>
    <row r="105" spans="1:9" s="88" customFormat="1" ht="39" x14ac:dyDescent="0.25">
      <c r="A105" s="14" t="s">
        <v>152</v>
      </c>
      <c r="B105" s="41" t="s">
        <v>204</v>
      </c>
      <c r="C105" s="41" t="s">
        <v>58</v>
      </c>
      <c r="D105" s="41" t="s">
        <v>41</v>
      </c>
      <c r="E105" s="41" t="s">
        <v>206</v>
      </c>
      <c r="F105" s="41" t="s">
        <v>139</v>
      </c>
      <c r="G105" s="82">
        <v>0</v>
      </c>
      <c r="H105" s="120">
        <f t="shared" si="7"/>
        <v>53729.8</v>
      </c>
      <c r="I105" s="119">
        <v>53729.8</v>
      </c>
    </row>
    <row r="106" spans="1:9" s="88" customFormat="1" ht="25.5" x14ac:dyDescent="0.25">
      <c r="A106" s="12" t="s">
        <v>168</v>
      </c>
      <c r="B106" s="47" t="s">
        <v>204</v>
      </c>
      <c r="C106" s="41" t="s">
        <v>53</v>
      </c>
      <c r="D106" s="41" t="s">
        <v>39</v>
      </c>
      <c r="E106" s="41" t="s">
        <v>112</v>
      </c>
      <c r="F106" s="47" t="s">
        <v>40</v>
      </c>
      <c r="G106" s="82">
        <f>G107+G111</f>
        <v>904.6</v>
      </c>
      <c r="H106" s="152">
        <f t="shared" si="7"/>
        <v>102</v>
      </c>
      <c r="I106" s="119">
        <f>I107+I111</f>
        <v>1006.6</v>
      </c>
    </row>
    <row r="107" spans="1:9" s="88" customFormat="1" ht="25.5" x14ac:dyDescent="0.25">
      <c r="A107" s="12" t="s">
        <v>207</v>
      </c>
      <c r="B107" s="47" t="s">
        <v>204</v>
      </c>
      <c r="C107" s="41" t="s">
        <v>53</v>
      </c>
      <c r="D107" s="41" t="s">
        <v>38</v>
      </c>
      <c r="E107" s="41" t="s">
        <v>112</v>
      </c>
      <c r="F107" s="47" t="s">
        <v>40</v>
      </c>
      <c r="G107" s="82">
        <f t="shared" ref="G107:I108" si="9">G108</f>
        <v>728.6</v>
      </c>
      <c r="H107" s="152">
        <f t="shared" si="7"/>
        <v>0</v>
      </c>
      <c r="I107" s="119">
        <f t="shared" si="9"/>
        <v>728.6</v>
      </c>
    </row>
    <row r="108" spans="1:9" s="88" customFormat="1" ht="25.5" x14ac:dyDescent="0.25">
      <c r="A108" s="12" t="s">
        <v>167</v>
      </c>
      <c r="B108" s="47" t="s">
        <v>204</v>
      </c>
      <c r="C108" s="41" t="s">
        <v>53</v>
      </c>
      <c r="D108" s="41" t="s">
        <v>38</v>
      </c>
      <c r="E108" s="41" t="s">
        <v>122</v>
      </c>
      <c r="F108" s="47" t="s">
        <v>40</v>
      </c>
      <c r="G108" s="82">
        <f t="shared" si="9"/>
        <v>728.6</v>
      </c>
      <c r="H108" s="152">
        <f t="shared" si="7"/>
        <v>0</v>
      </c>
      <c r="I108" s="119">
        <f t="shared" si="9"/>
        <v>728.6</v>
      </c>
    </row>
    <row r="109" spans="1:9" s="88" customFormat="1" ht="25.5" x14ac:dyDescent="0.25">
      <c r="A109" s="22" t="s">
        <v>147</v>
      </c>
      <c r="B109" s="47" t="s">
        <v>204</v>
      </c>
      <c r="C109" s="41" t="s">
        <v>53</v>
      </c>
      <c r="D109" s="41" t="s">
        <v>38</v>
      </c>
      <c r="E109" s="41" t="s">
        <v>122</v>
      </c>
      <c r="F109" s="47" t="s">
        <v>51</v>
      </c>
      <c r="G109" s="82">
        <f>G110</f>
        <v>728.6</v>
      </c>
      <c r="H109" s="152">
        <f t="shared" si="7"/>
        <v>0</v>
      </c>
      <c r="I109" s="119">
        <f>I110</f>
        <v>728.6</v>
      </c>
    </row>
    <row r="110" spans="1:9" s="88" customFormat="1" ht="25.5" x14ac:dyDescent="0.25">
      <c r="A110" s="12" t="s">
        <v>103</v>
      </c>
      <c r="B110" s="47" t="s">
        <v>204</v>
      </c>
      <c r="C110" s="41" t="s">
        <v>53</v>
      </c>
      <c r="D110" s="41" t="s">
        <v>38</v>
      </c>
      <c r="E110" s="41" t="s">
        <v>122</v>
      </c>
      <c r="F110" s="47" t="s">
        <v>52</v>
      </c>
      <c r="G110" s="82">
        <f>983.6-255</f>
        <v>728.6</v>
      </c>
      <c r="H110" s="152">
        <f t="shared" si="7"/>
        <v>0</v>
      </c>
      <c r="I110" s="119">
        <f>983.6-255</f>
        <v>728.6</v>
      </c>
    </row>
    <row r="111" spans="1:9" s="88" customFormat="1" ht="25.5" x14ac:dyDescent="0.25">
      <c r="A111" s="53" t="s">
        <v>208</v>
      </c>
      <c r="B111" s="47" t="s">
        <v>204</v>
      </c>
      <c r="C111" s="41" t="s">
        <v>53</v>
      </c>
      <c r="D111" s="41" t="s">
        <v>41</v>
      </c>
      <c r="E111" s="41" t="s">
        <v>112</v>
      </c>
      <c r="F111" s="7" t="s">
        <v>40</v>
      </c>
      <c r="G111" s="82">
        <f t="shared" ref="G111:I112" si="10">G112</f>
        <v>176</v>
      </c>
      <c r="H111" s="152">
        <f t="shared" si="7"/>
        <v>102</v>
      </c>
      <c r="I111" s="119">
        <f t="shared" si="10"/>
        <v>278</v>
      </c>
    </row>
    <row r="112" spans="1:9" s="88" customFormat="1" ht="26.25" x14ac:dyDescent="0.25">
      <c r="A112" s="40" t="s">
        <v>167</v>
      </c>
      <c r="B112" s="47" t="s">
        <v>204</v>
      </c>
      <c r="C112" s="41" t="s">
        <v>53</v>
      </c>
      <c r="D112" s="41" t="s">
        <v>41</v>
      </c>
      <c r="E112" s="41" t="s">
        <v>122</v>
      </c>
      <c r="F112" s="7" t="s">
        <v>40</v>
      </c>
      <c r="G112" s="82">
        <f t="shared" si="10"/>
        <v>176</v>
      </c>
      <c r="H112" s="152">
        <f t="shared" si="7"/>
        <v>102</v>
      </c>
      <c r="I112" s="119">
        <f t="shared" si="10"/>
        <v>278</v>
      </c>
    </row>
    <row r="113" spans="1:9" s="88" customFormat="1" ht="25.5" x14ac:dyDescent="0.25">
      <c r="A113" s="22" t="s">
        <v>147</v>
      </c>
      <c r="B113" s="41" t="s">
        <v>204</v>
      </c>
      <c r="C113" s="41" t="s">
        <v>53</v>
      </c>
      <c r="D113" s="41" t="s">
        <v>41</v>
      </c>
      <c r="E113" s="41" t="s">
        <v>122</v>
      </c>
      <c r="F113" s="17" t="s">
        <v>51</v>
      </c>
      <c r="G113" s="82">
        <f>G114</f>
        <v>176</v>
      </c>
      <c r="H113" s="152">
        <f t="shared" si="7"/>
        <v>102</v>
      </c>
      <c r="I113" s="119">
        <f>I114</f>
        <v>278</v>
      </c>
    </row>
    <row r="114" spans="1:9" s="88" customFormat="1" ht="25.5" x14ac:dyDescent="0.25">
      <c r="A114" s="12" t="s">
        <v>103</v>
      </c>
      <c r="B114" s="41" t="s">
        <v>204</v>
      </c>
      <c r="C114" s="41" t="s">
        <v>53</v>
      </c>
      <c r="D114" s="41" t="s">
        <v>41</v>
      </c>
      <c r="E114" s="41" t="s">
        <v>122</v>
      </c>
      <c r="F114" s="17" t="s">
        <v>52</v>
      </c>
      <c r="G114" s="82">
        <f>150+26</f>
        <v>176</v>
      </c>
      <c r="H114" s="152">
        <f t="shared" si="7"/>
        <v>102</v>
      </c>
      <c r="I114" s="119">
        <v>278</v>
      </c>
    </row>
    <row r="115" spans="1:9" s="88" customFormat="1" ht="39" x14ac:dyDescent="0.25">
      <c r="A115" s="11" t="s">
        <v>189</v>
      </c>
      <c r="B115" s="9" t="s">
        <v>190</v>
      </c>
      <c r="C115" s="9" t="s">
        <v>42</v>
      </c>
      <c r="D115" s="9" t="s">
        <v>39</v>
      </c>
      <c r="E115" s="9" t="s">
        <v>112</v>
      </c>
      <c r="F115" s="9" t="s">
        <v>40</v>
      </c>
      <c r="G115" s="79">
        <f>G116+G128</f>
        <v>122.7</v>
      </c>
      <c r="H115" s="149">
        <f t="shared" si="7"/>
        <v>0</v>
      </c>
      <c r="I115" s="150">
        <f>I116+I128</f>
        <v>122.7</v>
      </c>
    </row>
    <row r="116" spans="1:9" s="88" customFormat="1" x14ac:dyDescent="0.25">
      <c r="A116" s="10" t="s">
        <v>124</v>
      </c>
      <c r="B116" s="7" t="s">
        <v>190</v>
      </c>
      <c r="C116" s="7" t="s">
        <v>44</v>
      </c>
      <c r="D116" s="7" t="s">
        <v>39</v>
      </c>
      <c r="E116" s="7" t="s">
        <v>112</v>
      </c>
      <c r="F116" s="7" t="s">
        <v>40</v>
      </c>
      <c r="G116" s="80">
        <f>G117+G121</f>
        <v>92.7</v>
      </c>
      <c r="H116" s="152">
        <f t="shared" si="7"/>
        <v>0</v>
      </c>
      <c r="I116" s="119">
        <f>I117+I121</f>
        <v>92.7</v>
      </c>
    </row>
    <row r="117" spans="1:9" s="88" customFormat="1" ht="39" x14ac:dyDescent="0.25">
      <c r="A117" s="10" t="s">
        <v>133</v>
      </c>
      <c r="B117" s="7" t="s">
        <v>190</v>
      </c>
      <c r="C117" s="7" t="s">
        <v>44</v>
      </c>
      <c r="D117" s="7" t="s">
        <v>38</v>
      </c>
      <c r="E117" s="7" t="s">
        <v>112</v>
      </c>
      <c r="F117" s="7" t="s">
        <v>40</v>
      </c>
      <c r="G117" s="80">
        <f t="shared" ref="G117:I117" si="11">G118</f>
        <v>61</v>
      </c>
      <c r="H117" s="152">
        <f t="shared" si="7"/>
        <v>0</v>
      </c>
      <c r="I117" s="119">
        <f t="shared" si="11"/>
        <v>61</v>
      </c>
    </row>
    <row r="118" spans="1:9" s="88" customFormat="1" ht="39" x14ac:dyDescent="0.25">
      <c r="A118" s="40" t="s">
        <v>244</v>
      </c>
      <c r="B118" s="7" t="s">
        <v>190</v>
      </c>
      <c r="C118" s="7" t="s">
        <v>44</v>
      </c>
      <c r="D118" s="7" t="s">
        <v>38</v>
      </c>
      <c r="E118" s="7" t="s">
        <v>134</v>
      </c>
      <c r="F118" s="7" t="s">
        <v>40</v>
      </c>
      <c r="G118" s="80">
        <f>G119</f>
        <v>61</v>
      </c>
      <c r="H118" s="152">
        <f t="shared" si="7"/>
        <v>0</v>
      </c>
      <c r="I118" s="119">
        <f>I119</f>
        <v>61</v>
      </c>
    </row>
    <row r="119" spans="1:9" s="88" customFormat="1" ht="25.5" x14ac:dyDescent="0.25">
      <c r="A119" s="22" t="s">
        <v>147</v>
      </c>
      <c r="B119" s="7" t="s">
        <v>190</v>
      </c>
      <c r="C119" s="7" t="s">
        <v>44</v>
      </c>
      <c r="D119" s="7" t="s">
        <v>38</v>
      </c>
      <c r="E119" s="7" t="s">
        <v>134</v>
      </c>
      <c r="F119" s="7" t="s">
        <v>51</v>
      </c>
      <c r="G119" s="80">
        <f>G120</f>
        <v>61</v>
      </c>
      <c r="H119" s="152">
        <f t="shared" si="7"/>
        <v>0</v>
      </c>
      <c r="I119" s="119">
        <f>I120</f>
        <v>61</v>
      </c>
    </row>
    <row r="120" spans="1:9" s="88" customFormat="1" ht="26.25" x14ac:dyDescent="0.25">
      <c r="A120" s="10" t="s">
        <v>103</v>
      </c>
      <c r="B120" s="7" t="s">
        <v>190</v>
      </c>
      <c r="C120" s="7" t="s">
        <v>44</v>
      </c>
      <c r="D120" s="7" t="s">
        <v>38</v>
      </c>
      <c r="E120" s="7" t="s">
        <v>134</v>
      </c>
      <c r="F120" s="7" t="s">
        <v>52</v>
      </c>
      <c r="G120" s="80">
        <v>61</v>
      </c>
      <c r="H120" s="152">
        <f t="shared" si="7"/>
        <v>0</v>
      </c>
      <c r="I120" s="119">
        <v>61</v>
      </c>
    </row>
    <row r="121" spans="1:9" s="88" customFormat="1" ht="26.25" x14ac:dyDescent="0.25">
      <c r="A121" s="10" t="s">
        <v>125</v>
      </c>
      <c r="B121" s="7" t="s">
        <v>190</v>
      </c>
      <c r="C121" s="7" t="s">
        <v>44</v>
      </c>
      <c r="D121" s="7" t="s">
        <v>41</v>
      </c>
      <c r="E121" s="7" t="s">
        <v>112</v>
      </c>
      <c r="F121" s="7" t="s">
        <v>40</v>
      </c>
      <c r="G121" s="80">
        <f>G122+G125</f>
        <v>31.700000000000003</v>
      </c>
      <c r="H121" s="152">
        <f t="shared" si="7"/>
        <v>0</v>
      </c>
      <c r="I121" s="119">
        <f>I122+I125</f>
        <v>31.700000000000003</v>
      </c>
    </row>
    <row r="122" spans="1:9" s="88" customFormat="1" x14ac:dyDescent="0.25">
      <c r="A122" s="14" t="s">
        <v>221</v>
      </c>
      <c r="B122" s="7" t="s">
        <v>190</v>
      </c>
      <c r="C122" s="7" t="s">
        <v>44</v>
      </c>
      <c r="D122" s="7" t="s">
        <v>41</v>
      </c>
      <c r="E122" s="7" t="s">
        <v>126</v>
      </c>
      <c r="F122" s="7" t="s">
        <v>40</v>
      </c>
      <c r="G122" s="80">
        <f>G123</f>
        <v>25.3</v>
      </c>
      <c r="H122" s="152">
        <f t="shared" si="7"/>
        <v>0</v>
      </c>
      <c r="I122" s="119">
        <f>I123</f>
        <v>25.3</v>
      </c>
    </row>
    <row r="123" spans="1:9" s="88" customFormat="1" ht="51" x14ac:dyDescent="0.25">
      <c r="A123" s="22" t="s">
        <v>146</v>
      </c>
      <c r="B123" s="7" t="s">
        <v>190</v>
      </c>
      <c r="C123" s="7" t="s">
        <v>44</v>
      </c>
      <c r="D123" s="7" t="s">
        <v>41</v>
      </c>
      <c r="E123" s="7" t="s">
        <v>126</v>
      </c>
      <c r="F123" s="7" t="s">
        <v>104</v>
      </c>
      <c r="G123" s="80">
        <f>G124</f>
        <v>25.3</v>
      </c>
      <c r="H123" s="152">
        <f t="shared" si="7"/>
        <v>0</v>
      </c>
      <c r="I123" s="119">
        <f>I124</f>
        <v>25.3</v>
      </c>
    </row>
    <row r="124" spans="1:9" s="88" customFormat="1" ht="25.5" x14ac:dyDescent="0.25">
      <c r="A124" s="22" t="s">
        <v>114</v>
      </c>
      <c r="B124" s="7" t="s">
        <v>190</v>
      </c>
      <c r="C124" s="7" t="s">
        <v>44</v>
      </c>
      <c r="D124" s="7" t="s">
        <v>41</v>
      </c>
      <c r="E124" s="7" t="s">
        <v>126</v>
      </c>
      <c r="F124" s="7" t="s">
        <v>115</v>
      </c>
      <c r="G124" s="80">
        <v>25.3</v>
      </c>
      <c r="H124" s="152">
        <f t="shared" si="7"/>
        <v>0</v>
      </c>
      <c r="I124" s="119">
        <v>25.3</v>
      </c>
    </row>
    <row r="125" spans="1:9" s="88" customFormat="1" ht="26.25" x14ac:dyDescent="0.25">
      <c r="A125" s="66" t="s">
        <v>222</v>
      </c>
      <c r="B125" s="7" t="s">
        <v>190</v>
      </c>
      <c r="C125" s="7" t="s">
        <v>44</v>
      </c>
      <c r="D125" s="7" t="s">
        <v>41</v>
      </c>
      <c r="E125" s="7" t="s">
        <v>157</v>
      </c>
      <c r="F125" s="7" t="s">
        <v>40</v>
      </c>
      <c r="G125" s="80">
        <f>G126</f>
        <v>6.4</v>
      </c>
      <c r="H125" s="152">
        <f t="shared" si="7"/>
        <v>0</v>
      </c>
      <c r="I125" s="119">
        <f>I126</f>
        <v>6.4</v>
      </c>
    </row>
    <row r="126" spans="1:9" s="88" customFormat="1" ht="51" x14ac:dyDescent="0.25">
      <c r="A126" s="22" t="s">
        <v>146</v>
      </c>
      <c r="B126" s="7" t="s">
        <v>190</v>
      </c>
      <c r="C126" s="7" t="s">
        <v>44</v>
      </c>
      <c r="D126" s="7" t="s">
        <v>41</v>
      </c>
      <c r="E126" s="7" t="s">
        <v>157</v>
      </c>
      <c r="F126" s="7" t="s">
        <v>104</v>
      </c>
      <c r="G126" s="80">
        <f>G127</f>
        <v>6.4</v>
      </c>
      <c r="H126" s="152">
        <f t="shared" si="7"/>
        <v>0</v>
      </c>
      <c r="I126" s="119">
        <f>I127</f>
        <v>6.4</v>
      </c>
    </row>
    <row r="127" spans="1:9" s="89" customFormat="1" ht="25.5" x14ac:dyDescent="0.25">
      <c r="A127" s="22" t="s">
        <v>114</v>
      </c>
      <c r="B127" s="7" t="s">
        <v>190</v>
      </c>
      <c r="C127" s="7" t="s">
        <v>44</v>
      </c>
      <c r="D127" s="7" t="s">
        <v>41</v>
      </c>
      <c r="E127" s="7" t="s">
        <v>157</v>
      </c>
      <c r="F127" s="7" t="s">
        <v>115</v>
      </c>
      <c r="G127" s="80">
        <f>5.2+1.2</f>
        <v>6.4</v>
      </c>
      <c r="H127" s="152">
        <f t="shared" si="7"/>
        <v>0</v>
      </c>
      <c r="I127" s="119">
        <f>5.2+1.2</f>
        <v>6.4</v>
      </c>
    </row>
    <row r="128" spans="1:9" s="89" customFormat="1" ht="39" x14ac:dyDescent="0.25">
      <c r="A128" s="66" t="s">
        <v>127</v>
      </c>
      <c r="B128" s="8" t="s">
        <v>190</v>
      </c>
      <c r="C128" s="8" t="s">
        <v>50</v>
      </c>
      <c r="D128" s="8" t="s">
        <v>39</v>
      </c>
      <c r="E128" s="8" t="s">
        <v>112</v>
      </c>
      <c r="F128" s="7" t="s">
        <v>40</v>
      </c>
      <c r="G128" s="80">
        <f t="shared" ref="G128:I129" si="12">G129</f>
        <v>30</v>
      </c>
      <c r="H128" s="152">
        <f t="shared" si="7"/>
        <v>0</v>
      </c>
      <c r="I128" s="119">
        <f t="shared" si="12"/>
        <v>30</v>
      </c>
    </row>
    <row r="129" spans="1:9" s="89" customFormat="1" ht="39" x14ac:dyDescent="0.25">
      <c r="A129" s="66" t="s">
        <v>128</v>
      </c>
      <c r="B129" s="7" t="s">
        <v>190</v>
      </c>
      <c r="C129" s="7" t="s">
        <v>50</v>
      </c>
      <c r="D129" s="7" t="s">
        <v>38</v>
      </c>
      <c r="E129" s="7" t="s">
        <v>112</v>
      </c>
      <c r="F129" s="7" t="s">
        <v>40</v>
      </c>
      <c r="G129" s="80">
        <f t="shared" si="12"/>
        <v>30</v>
      </c>
      <c r="H129" s="152">
        <f t="shared" si="7"/>
        <v>0</v>
      </c>
      <c r="I129" s="119">
        <f t="shared" si="12"/>
        <v>30</v>
      </c>
    </row>
    <row r="130" spans="1:9" s="89" customFormat="1" ht="26.25" x14ac:dyDescent="0.25">
      <c r="A130" s="66" t="s">
        <v>167</v>
      </c>
      <c r="B130" s="7" t="s">
        <v>190</v>
      </c>
      <c r="C130" s="7" t="s">
        <v>50</v>
      </c>
      <c r="D130" s="7" t="s">
        <v>38</v>
      </c>
      <c r="E130" s="7" t="s">
        <v>122</v>
      </c>
      <c r="F130" s="7" t="s">
        <v>40</v>
      </c>
      <c r="G130" s="80">
        <f>G131</f>
        <v>30</v>
      </c>
      <c r="H130" s="152">
        <f t="shared" si="7"/>
        <v>0</v>
      </c>
      <c r="I130" s="119">
        <f>I131</f>
        <v>30</v>
      </c>
    </row>
    <row r="131" spans="1:9" s="89" customFormat="1" ht="25.5" x14ac:dyDescent="0.25">
      <c r="A131" s="22" t="s">
        <v>147</v>
      </c>
      <c r="B131" s="7" t="s">
        <v>190</v>
      </c>
      <c r="C131" s="7" t="s">
        <v>50</v>
      </c>
      <c r="D131" s="7" t="s">
        <v>38</v>
      </c>
      <c r="E131" s="7" t="s">
        <v>122</v>
      </c>
      <c r="F131" s="7" t="s">
        <v>51</v>
      </c>
      <c r="G131" s="80">
        <f>G132</f>
        <v>30</v>
      </c>
      <c r="H131" s="152">
        <f t="shared" si="7"/>
        <v>0</v>
      </c>
      <c r="I131" s="119">
        <f>I132</f>
        <v>30</v>
      </c>
    </row>
    <row r="132" spans="1:9" ht="26.25" x14ac:dyDescent="0.25">
      <c r="A132" s="10" t="s">
        <v>103</v>
      </c>
      <c r="B132" s="7" t="s">
        <v>190</v>
      </c>
      <c r="C132" s="7" t="s">
        <v>50</v>
      </c>
      <c r="D132" s="7" t="s">
        <v>38</v>
      </c>
      <c r="E132" s="7" t="s">
        <v>122</v>
      </c>
      <c r="F132" s="7" t="s">
        <v>52</v>
      </c>
      <c r="G132" s="80">
        <v>30</v>
      </c>
      <c r="H132" s="152">
        <f t="shared" si="7"/>
        <v>0</v>
      </c>
      <c r="I132" s="119">
        <v>30</v>
      </c>
    </row>
    <row r="133" spans="1:9" x14ac:dyDescent="0.25">
      <c r="A133" s="45" t="s">
        <v>191</v>
      </c>
      <c r="B133" s="9" t="s">
        <v>55</v>
      </c>
      <c r="C133" s="9" t="s">
        <v>42</v>
      </c>
      <c r="D133" s="9" t="s">
        <v>39</v>
      </c>
      <c r="E133" s="9" t="s">
        <v>112</v>
      </c>
      <c r="F133" s="9" t="s">
        <v>40</v>
      </c>
      <c r="G133" s="79">
        <f>G134+G141</f>
        <v>982.40000000000009</v>
      </c>
      <c r="H133" s="149">
        <f t="shared" si="7"/>
        <v>50</v>
      </c>
      <c r="I133" s="150">
        <f>I134+I141</f>
        <v>1032.4000000000001</v>
      </c>
    </row>
    <row r="134" spans="1:9" ht="26.25" x14ac:dyDescent="0.25">
      <c r="A134" s="40" t="s">
        <v>131</v>
      </c>
      <c r="B134" s="7" t="s">
        <v>55</v>
      </c>
      <c r="C134" s="7" t="s">
        <v>42</v>
      </c>
      <c r="D134" s="7" t="s">
        <v>38</v>
      </c>
      <c r="E134" s="7" t="s">
        <v>112</v>
      </c>
      <c r="F134" s="7" t="s">
        <v>40</v>
      </c>
      <c r="G134" s="80">
        <f>G135+G138</f>
        <v>943.7</v>
      </c>
      <c r="H134" s="149">
        <f t="shared" si="7"/>
        <v>50</v>
      </c>
      <c r="I134" s="119">
        <f>I135+I138</f>
        <v>993.7</v>
      </c>
    </row>
    <row r="135" spans="1:9" ht="26.25" x14ac:dyDescent="0.25">
      <c r="A135" s="40" t="s">
        <v>230</v>
      </c>
      <c r="B135" s="7" t="s">
        <v>55</v>
      </c>
      <c r="C135" s="7" t="s">
        <v>42</v>
      </c>
      <c r="D135" s="7" t="s">
        <v>38</v>
      </c>
      <c r="E135" s="7" t="s">
        <v>232</v>
      </c>
      <c r="F135" s="7" t="s">
        <v>40</v>
      </c>
      <c r="G135" s="80">
        <f>G136</f>
        <v>349</v>
      </c>
      <c r="H135" s="149">
        <f t="shared" si="7"/>
        <v>50</v>
      </c>
      <c r="I135" s="119">
        <f>I136</f>
        <v>399</v>
      </c>
    </row>
    <row r="136" spans="1:9" x14ac:dyDescent="0.25">
      <c r="A136" s="40" t="s">
        <v>13</v>
      </c>
      <c r="B136" s="7" t="s">
        <v>55</v>
      </c>
      <c r="C136" s="7" t="s">
        <v>42</v>
      </c>
      <c r="D136" s="7" t="s">
        <v>38</v>
      </c>
      <c r="E136" s="7" t="s">
        <v>232</v>
      </c>
      <c r="F136" s="7" t="s">
        <v>56</v>
      </c>
      <c r="G136" s="80">
        <f>G137</f>
        <v>349</v>
      </c>
      <c r="H136" s="149">
        <f t="shared" si="7"/>
        <v>50</v>
      </c>
      <c r="I136" s="119">
        <f>I137</f>
        <v>399</v>
      </c>
    </row>
    <row r="137" spans="1:9" x14ac:dyDescent="0.25">
      <c r="A137" s="40" t="s">
        <v>233</v>
      </c>
      <c r="B137" s="7" t="s">
        <v>55</v>
      </c>
      <c r="C137" s="7" t="s">
        <v>42</v>
      </c>
      <c r="D137" s="7" t="s">
        <v>38</v>
      </c>
      <c r="E137" s="7" t="s">
        <v>232</v>
      </c>
      <c r="F137" s="7" t="s">
        <v>234</v>
      </c>
      <c r="G137" s="80">
        <v>349</v>
      </c>
      <c r="H137" s="149">
        <f t="shared" si="7"/>
        <v>50</v>
      </c>
      <c r="I137" s="119">
        <v>399</v>
      </c>
    </row>
    <row r="138" spans="1:9" ht="25.5" x14ac:dyDescent="0.25">
      <c r="A138" s="56" t="s">
        <v>225</v>
      </c>
      <c r="B138" s="7" t="s">
        <v>55</v>
      </c>
      <c r="C138" s="7" t="s">
        <v>42</v>
      </c>
      <c r="D138" s="7" t="s">
        <v>38</v>
      </c>
      <c r="E138" s="7" t="s">
        <v>132</v>
      </c>
      <c r="F138" s="7" t="s">
        <v>40</v>
      </c>
      <c r="G138" s="80">
        <f>G139</f>
        <v>594.70000000000005</v>
      </c>
      <c r="H138" s="149">
        <f t="shared" si="7"/>
        <v>0</v>
      </c>
      <c r="I138" s="119">
        <f>I139</f>
        <v>594.70000000000005</v>
      </c>
    </row>
    <row r="139" spans="1:9" ht="51" x14ac:dyDescent="0.25">
      <c r="A139" s="22" t="s">
        <v>146</v>
      </c>
      <c r="B139" s="7" t="s">
        <v>55</v>
      </c>
      <c r="C139" s="7" t="s">
        <v>42</v>
      </c>
      <c r="D139" s="7" t="s">
        <v>38</v>
      </c>
      <c r="E139" s="7" t="s">
        <v>132</v>
      </c>
      <c r="F139" s="7" t="s">
        <v>104</v>
      </c>
      <c r="G139" s="80">
        <f>G140</f>
        <v>594.70000000000005</v>
      </c>
      <c r="H139" s="149">
        <f t="shared" si="7"/>
        <v>0</v>
      </c>
      <c r="I139" s="119">
        <f>I140</f>
        <v>594.70000000000005</v>
      </c>
    </row>
    <row r="140" spans="1:9" ht="26.25" x14ac:dyDescent="0.25">
      <c r="A140" s="10" t="s">
        <v>114</v>
      </c>
      <c r="B140" s="7" t="s">
        <v>55</v>
      </c>
      <c r="C140" s="7" t="s">
        <v>42</v>
      </c>
      <c r="D140" s="7" t="s">
        <v>38</v>
      </c>
      <c r="E140" s="7" t="s">
        <v>132</v>
      </c>
      <c r="F140" s="7" t="s">
        <v>115</v>
      </c>
      <c r="G140" s="80">
        <v>594.70000000000005</v>
      </c>
      <c r="H140" s="149">
        <f t="shared" si="7"/>
        <v>0</v>
      </c>
      <c r="I140" s="119">
        <v>594.70000000000005</v>
      </c>
    </row>
    <row r="141" spans="1:9" ht="26.25" x14ac:dyDescent="0.25">
      <c r="A141" s="23" t="s">
        <v>185</v>
      </c>
      <c r="B141" s="7" t="s">
        <v>55</v>
      </c>
      <c r="C141" s="7" t="s">
        <v>42</v>
      </c>
      <c r="D141" s="47" t="s">
        <v>41</v>
      </c>
      <c r="E141" s="47" t="s">
        <v>112</v>
      </c>
      <c r="F141" s="7" t="s">
        <v>40</v>
      </c>
      <c r="G141" s="80">
        <f>G142</f>
        <v>38.700000000000003</v>
      </c>
      <c r="H141" s="149">
        <f t="shared" si="7"/>
        <v>0</v>
      </c>
      <c r="I141" s="119">
        <f>I142</f>
        <v>38.700000000000003</v>
      </c>
    </row>
    <row r="142" spans="1:9" ht="51.75" x14ac:dyDescent="0.25">
      <c r="A142" s="10" t="s">
        <v>218</v>
      </c>
      <c r="B142" s="7" t="s">
        <v>55</v>
      </c>
      <c r="C142" s="7" t="s">
        <v>42</v>
      </c>
      <c r="D142" s="7" t="s">
        <v>41</v>
      </c>
      <c r="E142" s="7" t="s">
        <v>154</v>
      </c>
      <c r="F142" s="7" t="s">
        <v>40</v>
      </c>
      <c r="G142" s="80">
        <f t="shared" ref="G142:I142" si="13">G143</f>
        <v>38.700000000000003</v>
      </c>
      <c r="H142" s="149">
        <f t="shared" si="7"/>
        <v>0</v>
      </c>
      <c r="I142" s="119">
        <f t="shared" si="13"/>
        <v>38.700000000000003</v>
      </c>
    </row>
    <row r="143" spans="1:9" x14ac:dyDescent="0.25">
      <c r="A143" s="10" t="s">
        <v>34</v>
      </c>
      <c r="B143" s="7" t="s">
        <v>55</v>
      </c>
      <c r="C143" s="7" t="s">
        <v>42</v>
      </c>
      <c r="D143" s="7" t="s">
        <v>41</v>
      </c>
      <c r="E143" s="7" t="s">
        <v>154</v>
      </c>
      <c r="F143" s="7" t="s">
        <v>143</v>
      </c>
      <c r="G143" s="80">
        <f>G144</f>
        <v>38.700000000000003</v>
      </c>
      <c r="H143" s="149">
        <f t="shared" si="7"/>
        <v>0</v>
      </c>
      <c r="I143" s="119">
        <f>I144</f>
        <v>38.700000000000003</v>
      </c>
    </row>
    <row r="144" spans="1:9" x14ac:dyDescent="0.25">
      <c r="A144" s="19" t="s">
        <v>61</v>
      </c>
      <c r="B144" s="7" t="s">
        <v>55</v>
      </c>
      <c r="C144" s="7" t="s">
        <v>42</v>
      </c>
      <c r="D144" s="7" t="s">
        <v>41</v>
      </c>
      <c r="E144" s="7" t="s">
        <v>154</v>
      </c>
      <c r="F144" s="7" t="s">
        <v>144</v>
      </c>
      <c r="G144" s="80">
        <v>38.700000000000003</v>
      </c>
      <c r="H144" s="149">
        <f t="shared" si="7"/>
        <v>0</v>
      </c>
      <c r="I144" s="119">
        <v>38.700000000000003</v>
      </c>
    </row>
    <row r="145" spans="1:9" ht="39" x14ac:dyDescent="0.25">
      <c r="A145" s="11" t="s">
        <v>193</v>
      </c>
      <c r="B145" s="9" t="s">
        <v>192</v>
      </c>
      <c r="C145" s="9" t="s">
        <v>42</v>
      </c>
      <c r="D145" s="9" t="s">
        <v>39</v>
      </c>
      <c r="E145" s="9" t="s">
        <v>112</v>
      </c>
      <c r="F145" s="9" t="s">
        <v>40</v>
      </c>
      <c r="G145" s="79">
        <f>G146</f>
        <v>350</v>
      </c>
      <c r="H145" s="149">
        <f t="shared" si="7"/>
        <v>0</v>
      </c>
      <c r="I145" s="119">
        <f>I146</f>
        <v>350</v>
      </c>
    </row>
    <row r="146" spans="1:9" ht="39" x14ac:dyDescent="0.25">
      <c r="A146" s="10" t="s">
        <v>160</v>
      </c>
      <c r="B146" s="7" t="s">
        <v>192</v>
      </c>
      <c r="C146" s="7" t="s">
        <v>42</v>
      </c>
      <c r="D146" s="7" t="s">
        <v>41</v>
      </c>
      <c r="E146" s="7" t="s">
        <v>112</v>
      </c>
      <c r="F146" s="7" t="s">
        <v>40</v>
      </c>
      <c r="G146" s="80">
        <f t="shared" ref="G146:I146" si="14">G147</f>
        <v>350</v>
      </c>
      <c r="H146" s="149">
        <f t="shared" si="7"/>
        <v>0</v>
      </c>
      <c r="I146" s="119">
        <f t="shared" si="14"/>
        <v>350</v>
      </c>
    </row>
    <row r="147" spans="1:9" ht="39" x14ac:dyDescent="0.25">
      <c r="A147" s="10" t="s">
        <v>162</v>
      </c>
      <c r="B147" s="7" t="s">
        <v>192</v>
      </c>
      <c r="C147" s="7" t="s">
        <v>42</v>
      </c>
      <c r="D147" s="7" t="s">
        <v>41</v>
      </c>
      <c r="E147" s="7" t="s">
        <v>161</v>
      </c>
      <c r="F147" s="7" t="s">
        <v>40</v>
      </c>
      <c r="G147" s="80">
        <f>G148</f>
        <v>350</v>
      </c>
      <c r="H147" s="149">
        <f t="shared" si="7"/>
        <v>0</v>
      </c>
      <c r="I147" s="119">
        <f>I148</f>
        <v>350</v>
      </c>
    </row>
    <row r="148" spans="1:9" ht="25.5" x14ac:dyDescent="0.25">
      <c r="A148" s="22" t="s">
        <v>147</v>
      </c>
      <c r="B148" s="7" t="s">
        <v>192</v>
      </c>
      <c r="C148" s="7" t="s">
        <v>42</v>
      </c>
      <c r="D148" s="7" t="s">
        <v>41</v>
      </c>
      <c r="E148" s="7" t="s">
        <v>161</v>
      </c>
      <c r="F148" s="7" t="s">
        <v>51</v>
      </c>
      <c r="G148" s="80">
        <f>G149</f>
        <v>350</v>
      </c>
      <c r="H148" s="149">
        <f t="shared" si="7"/>
        <v>0</v>
      </c>
      <c r="I148" s="119">
        <f>I149</f>
        <v>350</v>
      </c>
    </row>
    <row r="149" spans="1:9" ht="26.25" x14ac:dyDescent="0.25">
      <c r="A149" s="10" t="s">
        <v>103</v>
      </c>
      <c r="B149" s="7" t="s">
        <v>192</v>
      </c>
      <c r="C149" s="7" t="s">
        <v>42</v>
      </c>
      <c r="D149" s="7" t="s">
        <v>41</v>
      </c>
      <c r="E149" s="7" t="s">
        <v>161</v>
      </c>
      <c r="F149" s="7" t="s">
        <v>52</v>
      </c>
      <c r="G149" s="80">
        <v>350</v>
      </c>
      <c r="H149" s="149">
        <f t="shared" si="7"/>
        <v>0</v>
      </c>
      <c r="I149" s="119">
        <v>350</v>
      </c>
    </row>
    <row r="150" spans="1:9" ht="26.25" x14ac:dyDescent="0.25">
      <c r="A150" s="11" t="s">
        <v>199</v>
      </c>
      <c r="B150" s="61" t="s">
        <v>200</v>
      </c>
      <c r="C150" s="61" t="s">
        <v>42</v>
      </c>
      <c r="D150" s="61" t="s">
        <v>39</v>
      </c>
      <c r="E150" s="61" t="s">
        <v>112</v>
      </c>
      <c r="F150" s="9" t="s">
        <v>40</v>
      </c>
      <c r="G150" s="79">
        <f>G158+G151</f>
        <v>11673.699999999997</v>
      </c>
      <c r="H150" s="153">
        <f t="shared" si="7"/>
        <v>1856.0000000000036</v>
      </c>
      <c r="I150" s="150">
        <f>I158+I151</f>
        <v>13529.7</v>
      </c>
    </row>
    <row r="151" spans="1:9" ht="26.25" x14ac:dyDescent="0.25">
      <c r="A151" s="10" t="s">
        <v>217</v>
      </c>
      <c r="B151" s="41" t="s">
        <v>200</v>
      </c>
      <c r="C151" s="41" t="s">
        <v>42</v>
      </c>
      <c r="D151" s="41" t="s">
        <v>38</v>
      </c>
      <c r="E151" s="41" t="s">
        <v>112</v>
      </c>
      <c r="F151" s="7" t="s">
        <v>40</v>
      </c>
      <c r="G151" s="80">
        <f>G152+G155</f>
        <v>1394.3000000000002</v>
      </c>
      <c r="H151" s="152">
        <f t="shared" si="7"/>
        <v>0</v>
      </c>
      <c r="I151" s="119">
        <f>I152+I155</f>
        <v>1394.3000000000002</v>
      </c>
    </row>
    <row r="152" spans="1:9" ht="26.25" x14ac:dyDescent="0.25">
      <c r="A152" s="10" t="s">
        <v>322</v>
      </c>
      <c r="B152" s="41" t="s">
        <v>200</v>
      </c>
      <c r="C152" s="41" t="s">
        <v>42</v>
      </c>
      <c r="D152" s="41" t="s">
        <v>38</v>
      </c>
      <c r="E152" s="41" t="s">
        <v>323</v>
      </c>
      <c r="F152" s="7" t="s">
        <v>40</v>
      </c>
      <c r="G152" s="80">
        <f>G153</f>
        <v>1254.9000000000001</v>
      </c>
      <c r="H152" s="152">
        <f t="shared" si="7"/>
        <v>0</v>
      </c>
      <c r="I152" s="119">
        <f>I153</f>
        <v>1254.9000000000001</v>
      </c>
    </row>
    <row r="153" spans="1:9" ht="26.25" x14ac:dyDescent="0.25">
      <c r="A153" s="10" t="s">
        <v>147</v>
      </c>
      <c r="B153" s="41" t="s">
        <v>200</v>
      </c>
      <c r="C153" s="41" t="s">
        <v>42</v>
      </c>
      <c r="D153" s="41" t="s">
        <v>38</v>
      </c>
      <c r="E153" s="41" t="s">
        <v>323</v>
      </c>
      <c r="F153" s="7" t="s">
        <v>51</v>
      </c>
      <c r="G153" s="80">
        <f>G154</f>
        <v>1254.9000000000001</v>
      </c>
      <c r="H153" s="152">
        <f t="shared" si="7"/>
        <v>0</v>
      </c>
      <c r="I153" s="119">
        <f>I154</f>
        <v>1254.9000000000001</v>
      </c>
    </row>
    <row r="154" spans="1:9" ht="26.25" x14ac:dyDescent="0.25">
      <c r="A154" s="10" t="s">
        <v>103</v>
      </c>
      <c r="B154" s="41" t="s">
        <v>200</v>
      </c>
      <c r="C154" s="41" t="s">
        <v>42</v>
      </c>
      <c r="D154" s="41" t="s">
        <v>38</v>
      </c>
      <c r="E154" s="41" t="s">
        <v>323</v>
      </c>
      <c r="F154" s="7" t="s">
        <v>52</v>
      </c>
      <c r="G154" s="80">
        <v>1254.9000000000001</v>
      </c>
      <c r="H154" s="152">
        <f t="shared" si="7"/>
        <v>0</v>
      </c>
      <c r="I154" s="119">
        <v>1254.9000000000001</v>
      </c>
    </row>
    <row r="155" spans="1:9" ht="39" x14ac:dyDescent="0.25">
      <c r="A155" s="10" t="s">
        <v>236</v>
      </c>
      <c r="B155" s="41" t="s">
        <v>200</v>
      </c>
      <c r="C155" s="41" t="s">
        <v>42</v>
      </c>
      <c r="D155" s="41" t="s">
        <v>38</v>
      </c>
      <c r="E155" s="41" t="s">
        <v>237</v>
      </c>
      <c r="F155" s="17" t="s">
        <v>40</v>
      </c>
      <c r="G155" s="82">
        <f>G156</f>
        <v>139.4</v>
      </c>
      <c r="H155" s="149">
        <f t="shared" si="7"/>
        <v>0</v>
      </c>
      <c r="I155" s="119">
        <f>I156</f>
        <v>139.4</v>
      </c>
    </row>
    <row r="156" spans="1:9" ht="26.25" x14ac:dyDescent="0.25">
      <c r="A156" s="10" t="s">
        <v>147</v>
      </c>
      <c r="B156" s="41" t="s">
        <v>200</v>
      </c>
      <c r="C156" s="41" t="s">
        <v>42</v>
      </c>
      <c r="D156" s="41" t="s">
        <v>41</v>
      </c>
      <c r="E156" s="41" t="s">
        <v>237</v>
      </c>
      <c r="F156" s="17" t="s">
        <v>51</v>
      </c>
      <c r="G156" s="82">
        <f>G157</f>
        <v>139.4</v>
      </c>
      <c r="H156" s="149">
        <f t="shared" si="7"/>
        <v>0</v>
      </c>
      <c r="I156" s="119">
        <f>I157</f>
        <v>139.4</v>
      </c>
    </row>
    <row r="157" spans="1:9" ht="26.25" x14ac:dyDescent="0.25">
      <c r="A157" s="10" t="s">
        <v>103</v>
      </c>
      <c r="B157" s="41" t="s">
        <v>200</v>
      </c>
      <c r="C157" s="41" t="s">
        <v>42</v>
      </c>
      <c r="D157" s="41" t="s">
        <v>41</v>
      </c>
      <c r="E157" s="41" t="s">
        <v>237</v>
      </c>
      <c r="F157" s="17" t="s">
        <v>52</v>
      </c>
      <c r="G157" s="82">
        <v>139.4</v>
      </c>
      <c r="H157" s="149">
        <f t="shared" si="7"/>
        <v>0</v>
      </c>
      <c r="I157" s="119">
        <v>139.4</v>
      </c>
    </row>
    <row r="158" spans="1:9" ht="26.25" x14ac:dyDescent="0.25">
      <c r="A158" s="10" t="s">
        <v>136</v>
      </c>
      <c r="B158" s="41" t="s">
        <v>200</v>
      </c>
      <c r="C158" s="41" t="s">
        <v>42</v>
      </c>
      <c r="D158" s="41" t="s">
        <v>41</v>
      </c>
      <c r="E158" s="41" t="s">
        <v>112</v>
      </c>
      <c r="F158" s="17" t="s">
        <v>40</v>
      </c>
      <c r="G158" s="82">
        <f>G159</f>
        <v>10279.399999999998</v>
      </c>
      <c r="H158" s="152">
        <f t="shared" si="7"/>
        <v>1856.0000000000018</v>
      </c>
      <c r="I158" s="119">
        <f>I159</f>
        <v>12135.4</v>
      </c>
    </row>
    <row r="159" spans="1:9" ht="26.25" x14ac:dyDescent="0.25">
      <c r="A159" s="40" t="s">
        <v>167</v>
      </c>
      <c r="B159" s="41" t="s">
        <v>200</v>
      </c>
      <c r="C159" s="41" t="s">
        <v>42</v>
      </c>
      <c r="D159" s="41" t="s">
        <v>41</v>
      </c>
      <c r="E159" s="41" t="s">
        <v>122</v>
      </c>
      <c r="F159" s="17" t="s">
        <v>40</v>
      </c>
      <c r="G159" s="82">
        <f t="shared" ref="G159:I159" si="15">G160</f>
        <v>10279.399999999998</v>
      </c>
      <c r="H159" s="152">
        <f t="shared" si="7"/>
        <v>1856.0000000000018</v>
      </c>
      <c r="I159" s="119">
        <f t="shared" si="15"/>
        <v>12135.4</v>
      </c>
    </row>
    <row r="160" spans="1:9" ht="25.5" x14ac:dyDescent="0.25">
      <c r="A160" s="22" t="s">
        <v>147</v>
      </c>
      <c r="B160" s="41" t="s">
        <v>200</v>
      </c>
      <c r="C160" s="17" t="s">
        <v>42</v>
      </c>
      <c r="D160" s="17" t="s">
        <v>41</v>
      </c>
      <c r="E160" s="17" t="s">
        <v>122</v>
      </c>
      <c r="F160" s="17" t="s">
        <v>51</v>
      </c>
      <c r="G160" s="82">
        <f>G161</f>
        <v>10279.399999999998</v>
      </c>
      <c r="H160" s="152">
        <f t="shared" si="7"/>
        <v>1856.0000000000018</v>
      </c>
      <c r="I160" s="119">
        <f>I161</f>
        <v>12135.4</v>
      </c>
    </row>
    <row r="161" spans="1:9" ht="26.25" x14ac:dyDescent="0.25">
      <c r="A161" s="10" t="s">
        <v>103</v>
      </c>
      <c r="B161" s="41" t="s">
        <v>200</v>
      </c>
      <c r="C161" s="17" t="s">
        <v>42</v>
      </c>
      <c r="D161" s="17" t="s">
        <v>41</v>
      </c>
      <c r="E161" s="17" t="s">
        <v>122</v>
      </c>
      <c r="F161" s="17" t="s">
        <v>52</v>
      </c>
      <c r="G161" s="82">
        <f>9129.8+520.3+629.3</f>
        <v>10279.399999999998</v>
      </c>
      <c r="H161" s="152">
        <f t="shared" si="7"/>
        <v>1856.0000000000018</v>
      </c>
      <c r="I161" s="80">
        <v>12135.4</v>
      </c>
    </row>
    <row r="162" spans="1:9" ht="39" x14ac:dyDescent="0.25">
      <c r="A162" s="11" t="s">
        <v>187</v>
      </c>
      <c r="B162" s="9" t="s">
        <v>186</v>
      </c>
      <c r="C162" s="9" t="s">
        <v>42</v>
      </c>
      <c r="D162" s="9" t="s">
        <v>39</v>
      </c>
      <c r="E162" s="9" t="s">
        <v>112</v>
      </c>
      <c r="F162" s="9" t="s">
        <v>40</v>
      </c>
      <c r="G162" s="79">
        <f>G163+G170</f>
        <v>243.6</v>
      </c>
      <c r="H162" s="153">
        <f t="shared" si="7"/>
        <v>-33</v>
      </c>
      <c r="I162" s="150">
        <f>I163+I170</f>
        <v>210.6</v>
      </c>
    </row>
    <row r="163" spans="1:9" ht="26.25" x14ac:dyDescent="0.25">
      <c r="A163" s="40" t="s">
        <v>188</v>
      </c>
      <c r="B163" s="7" t="s">
        <v>186</v>
      </c>
      <c r="C163" s="7" t="s">
        <v>42</v>
      </c>
      <c r="D163" s="7" t="s">
        <v>41</v>
      </c>
      <c r="E163" s="7" t="s">
        <v>112</v>
      </c>
      <c r="F163" s="7" t="s">
        <v>40</v>
      </c>
      <c r="G163" s="80">
        <f>G164</f>
        <v>143.6</v>
      </c>
      <c r="H163" s="152">
        <f t="shared" si="7"/>
        <v>-33</v>
      </c>
      <c r="I163" s="119">
        <f>I164+I167</f>
        <v>110.6</v>
      </c>
    </row>
    <row r="164" spans="1:9" ht="51.75" x14ac:dyDescent="0.25">
      <c r="A164" s="40" t="s">
        <v>218</v>
      </c>
      <c r="B164" s="7" t="s">
        <v>186</v>
      </c>
      <c r="C164" s="7" t="s">
        <v>42</v>
      </c>
      <c r="D164" s="7" t="s">
        <v>41</v>
      </c>
      <c r="E164" s="7" t="s">
        <v>154</v>
      </c>
      <c r="F164" s="7" t="s">
        <v>40</v>
      </c>
      <c r="G164" s="80">
        <f t="shared" ref="G164:I164" si="16">G165</f>
        <v>143.6</v>
      </c>
      <c r="H164" s="152">
        <f t="shared" si="7"/>
        <v>-76</v>
      </c>
      <c r="I164" s="119">
        <f t="shared" si="16"/>
        <v>67.599999999999994</v>
      </c>
    </row>
    <row r="165" spans="1:9" x14ac:dyDescent="0.25">
      <c r="A165" s="10" t="s">
        <v>34</v>
      </c>
      <c r="B165" s="7" t="s">
        <v>186</v>
      </c>
      <c r="C165" s="7" t="s">
        <v>42</v>
      </c>
      <c r="D165" s="7" t="s">
        <v>41</v>
      </c>
      <c r="E165" s="7" t="s">
        <v>154</v>
      </c>
      <c r="F165" s="7" t="s">
        <v>143</v>
      </c>
      <c r="G165" s="80">
        <f>G166</f>
        <v>143.6</v>
      </c>
      <c r="H165" s="152">
        <f t="shared" ref="H165:H183" si="17">I165-G165</f>
        <v>-76</v>
      </c>
      <c r="I165" s="119">
        <f>I166</f>
        <v>67.599999999999994</v>
      </c>
    </row>
    <row r="166" spans="1:9" x14ac:dyDescent="0.25">
      <c r="A166" s="19" t="s">
        <v>61</v>
      </c>
      <c r="B166" s="7" t="s">
        <v>186</v>
      </c>
      <c r="C166" s="7" t="s">
        <v>42</v>
      </c>
      <c r="D166" s="7" t="s">
        <v>41</v>
      </c>
      <c r="E166" s="7" t="s">
        <v>154</v>
      </c>
      <c r="F166" s="7" t="s">
        <v>144</v>
      </c>
      <c r="G166" s="80">
        <f>67.6+76</f>
        <v>143.6</v>
      </c>
      <c r="H166" s="152">
        <f t="shared" si="17"/>
        <v>-76</v>
      </c>
      <c r="I166" s="119">
        <v>67.599999999999994</v>
      </c>
    </row>
    <row r="167" spans="1:9" ht="26.25" x14ac:dyDescent="0.25">
      <c r="A167" s="19" t="s">
        <v>359</v>
      </c>
      <c r="B167" s="7" t="s">
        <v>186</v>
      </c>
      <c r="C167" s="7" t="s">
        <v>42</v>
      </c>
      <c r="D167" s="7" t="s">
        <v>41</v>
      </c>
      <c r="E167" s="7" t="s">
        <v>360</v>
      </c>
      <c r="F167" s="7" t="s">
        <v>40</v>
      </c>
      <c r="G167" s="80">
        <f>G168</f>
        <v>0</v>
      </c>
      <c r="H167" s="152">
        <f t="shared" si="17"/>
        <v>43</v>
      </c>
      <c r="I167" s="119">
        <f>I168</f>
        <v>43</v>
      </c>
    </row>
    <row r="168" spans="1:9" x14ac:dyDescent="0.25">
      <c r="A168" s="19" t="s">
        <v>34</v>
      </c>
      <c r="B168" s="7" t="s">
        <v>186</v>
      </c>
      <c r="C168" s="7" t="s">
        <v>42</v>
      </c>
      <c r="D168" s="7" t="s">
        <v>41</v>
      </c>
      <c r="E168" s="7" t="s">
        <v>360</v>
      </c>
      <c r="F168" s="7" t="s">
        <v>143</v>
      </c>
      <c r="G168" s="80">
        <f>G169</f>
        <v>0</v>
      </c>
      <c r="H168" s="152">
        <f t="shared" si="17"/>
        <v>43</v>
      </c>
      <c r="I168" s="119">
        <f>I169</f>
        <v>43</v>
      </c>
    </row>
    <row r="169" spans="1:9" x14ac:dyDescent="0.25">
      <c r="A169" s="19" t="s">
        <v>61</v>
      </c>
      <c r="B169" s="7" t="s">
        <v>186</v>
      </c>
      <c r="C169" s="7" t="s">
        <v>42</v>
      </c>
      <c r="D169" s="7" t="s">
        <v>41</v>
      </c>
      <c r="E169" s="7" t="s">
        <v>360</v>
      </c>
      <c r="F169" s="7" t="s">
        <v>144</v>
      </c>
      <c r="G169" s="80">
        <v>0</v>
      </c>
      <c r="H169" s="152">
        <f t="shared" si="17"/>
        <v>43</v>
      </c>
      <c r="I169" s="119">
        <v>43</v>
      </c>
    </row>
    <row r="170" spans="1:9" ht="26.25" x14ac:dyDescent="0.25">
      <c r="A170" s="10" t="s">
        <v>120</v>
      </c>
      <c r="B170" s="7" t="s">
        <v>186</v>
      </c>
      <c r="C170" s="7" t="s">
        <v>42</v>
      </c>
      <c r="D170" s="7" t="s">
        <v>45</v>
      </c>
      <c r="E170" s="7" t="s">
        <v>112</v>
      </c>
      <c r="F170" s="7" t="s">
        <v>40</v>
      </c>
      <c r="G170" s="80">
        <f t="shared" ref="G170" si="18">G171</f>
        <v>100</v>
      </c>
      <c r="H170" s="152">
        <f t="shared" si="17"/>
        <v>0</v>
      </c>
      <c r="I170" s="119">
        <f>I171</f>
        <v>100</v>
      </c>
    </row>
    <row r="171" spans="1:9" x14ac:dyDescent="0.25">
      <c r="A171" s="40" t="s">
        <v>179</v>
      </c>
      <c r="B171" s="7" t="s">
        <v>186</v>
      </c>
      <c r="C171" s="7" t="s">
        <v>42</v>
      </c>
      <c r="D171" s="7" t="s">
        <v>45</v>
      </c>
      <c r="E171" s="7" t="s">
        <v>121</v>
      </c>
      <c r="F171" s="7" t="s">
        <v>40</v>
      </c>
      <c r="G171" s="80">
        <f>G172+G173</f>
        <v>100</v>
      </c>
      <c r="H171" s="152">
        <f t="shared" si="17"/>
        <v>0</v>
      </c>
      <c r="I171" s="119">
        <f>I172+I173</f>
        <v>100</v>
      </c>
    </row>
    <row r="172" spans="1:9" x14ac:dyDescent="0.25">
      <c r="A172" s="40" t="s">
        <v>316</v>
      </c>
      <c r="B172" s="7" t="s">
        <v>186</v>
      </c>
      <c r="C172" s="7" t="s">
        <v>42</v>
      </c>
      <c r="D172" s="7" t="s">
        <v>45</v>
      </c>
      <c r="E172" s="7" t="s">
        <v>121</v>
      </c>
      <c r="F172" s="7" t="s">
        <v>314</v>
      </c>
      <c r="G172" s="80">
        <v>3</v>
      </c>
      <c r="H172" s="152">
        <f t="shared" si="17"/>
        <v>3</v>
      </c>
      <c r="I172" s="119">
        <v>6</v>
      </c>
    </row>
    <row r="173" spans="1:9" x14ac:dyDescent="0.25">
      <c r="A173" s="10" t="s">
        <v>13</v>
      </c>
      <c r="B173" s="7" t="s">
        <v>186</v>
      </c>
      <c r="C173" s="7" t="s">
        <v>42</v>
      </c>
      <c r="D173" s="7" t="s">
        <v>45</v>
      </c>
      <c r="E173" s="7" t="s">
        <v>121</v>
      </c>
      <c r="F173" s="7" t="s">
        <v>56</v>
      </c>
      <c r="G173" s="80">
        <f>G174</f>
        <v>97</v>
      </c>
      <c r="H173" s="152">
        <f t="shared" si="17"/>
        <v>-3</v>
      </c>
      <c r="I173" s="119">
        <f>I174</f>
        <v>94</v>
      </c>
    </row>
    <row r="174" spans="1:9" x14ac:dyDescent="0.25">
      <c r="A174" s="10" t="s">
        <v>15</v>
      </c>
      <c r="B174" s="7" t="s">
        <v>186</v>
      </c>
      <c r="C174" s="7" t="s">
        <v>42</v>
      </c>
      <c r="D174" s="7" t="s">
        <v>45</v>
      </c>
      <c r="E174" s="7" t="s">
        <v>121</v>
      </c>
      <c r="F174" s="7" t="s">
        <v>57</v>
      </c>
      <c r="G174" s="80">
        <f>100-3</f>
        <v>97</v>
      </c>
      <c r="H174" s="152">
        <f t="shared" si="17"/>
        <v>-3</v>
      </c>
      <c r="I174" s="119">
        <v>94</v>
      </c>
    </row>
    <row r="175" spans="1:9" ht="26.25" x14ac:dyDescent="0.25">
      <c r="A175" s="45" t="s">
        <v>201</v>
      </c>
      <c r="B175" s="50" t="s">
        <v>202</v>
      </c>
      <c r="C175" s="50" t="s">
        <v>42</v>
      </c>
      <c r="D175" s="50" t="s">
        <v>39</v>
      </c>
      <c r="E175" s="50" t="s">
        <v>112</v>
      </c>
      <c r="F175" s="50" t="s">
        <v>40</v>
      </c>
      <c r="G175" s="79">
        <f>G176</f>
        <v>3531.3</v>
      </c>
      <c r="H175" s="149">
        <f t="shared" si="17"/>
        <v>-1066.2000000000003</v>
      </c>
      <c r="I175" s="150">
        <f>I176</f>
        <v>2465.1</v>
      </c>
    </row>
    <row r="176" spans="1:9" ht="39" x14ac:dyDescent="0.25">
      <c r="A176" s="40" t="s">
        <v>141</v>
      </c>
      <c r="B176" s="48" t="s">
        <v>202</v>
      </c>
      <c r="C176" s="48" t="s">
        <v>42</v>
      </c>
      <c r="D176" s="48" t="s">
        <v>38</v>
      </c>
      <c r="E176" s="48" t="s">
        <v>112</v>
      </c>
      <c r="F176" s="48" t="s">
        <v>40</v>
      </c>
      <c r="G176" s="80">
        <f>G177+G180</f>
        <v>3531.3</v>
      </c>
      <c r="H176" s="149">
        <f t="shared" si="17"/>
        <v>-1066.2000000000003</v>
      </c>
      <c r="I176" s="119">
        <f>I177+I180</f>
        <v>2465.1</v>
      </c>
    </row>
    <row r="177" spans="1:9" ht="26.25" x14ac:dyDescent="0.25">
      <c r="A177" s="40" t="s">
        <v>167</v>
      </c>
      <c r="B177" s="48" t="s">
        <v>202</v>
      </c>
      <c r="C177" s="48" t="s">
        <v>42</v>
      </c>
      <c r="D177" s="48" t="s">
        <v>38</v>
      </c>
      <c r="E177" s="48" t="s">
        <v>122</v>
      </c>
      <c r="F177" s="48" t="s">
        <v>40</v>
      </c>
      <c r="G177" s="80">
        <f>G178</f>
        <v>1075</v>
      </c>
      <c r="H177" s="149">
        <f t="shared" si="17"/>
        <v>1</v>
      </c>
      <c r="I177" s="119">
        <f>I178</f>
        <v>1076</v>
      </c>
    </row>
    <row r="178" spans="1:9" ht="25.5" x14ac:dyDescent="0.25">
      <c r="A178" s="22" t="s">
        <v>147</v>
      </c>
      <c r="B178" s="48" t="s">
        <v>202</v>
      </c>
      <c r="C178" s="48" t="s">
        <v>42</v>
      </c>
      <c r="D178" s="48" t="s">
        <v>38</v>
      </c>
      <c r="E178" s="48" t="s">
        <v>122</v>
      </c>
      <c r="F178" s="7" t="s">
        <v>51</v>
      </c>
      <c r="G178" s="80">
        <f>G179</f>
        <v>1075</v>
      </c>
      <c r="H178" s="149">
        <f t="shared" si="17"/>
        <v>1</v>
      </c>
      <c r="I178" s="119">
        <f>I179</f>
        <v>1076</v>
      </c>
    </row>
    <row r="179" spans="1:9" ht="25.5" x14ac:dyDescent="0.25">
      <c r="A179" s="12" t="s">
        <v>103</v>
      </c>
      <c r="B179" s="48" t="s">
        <v>202</v>
      </c>
      <c r="C179" s="48" t="s">
        <v>42</v>
      </c>
      <c r="D179" s="48" t="s">
        <v>38</v>
      </c>
      <c r="E179" s="48" t="s">
        <v>122</v>
      </c>
      <c r="F179" s="7" t="s">
        <v>52</v>
      </c>
      <c r="G179" s="80">
        <v>1075</v>
      </c>
      <c r="H179" s="149">
        <f t="shared" si="17"/>
        <v>1</v>
      </c>
      <c r="I179" s="119">
        <v>1076</v>
      </c>
    </row>
    <row r="180" spans="1:9" ht="25.5" x14ac:dyDescent="0.25">
      <c r="A180" s="12" t="s">
        <v>228</v>
      </c>
      <c r="B180" s="48" t="s">
        <v>202</v>
      </c>
      <c r="C180" s="48" t="s">
        <v>42</v>
      </c>
      <c r="D180" s="48" t="s">
        <v>38</v>
      </c>
      <c r="E180" s="48" t="s">
        <v>243</v>
      </c>
      <c r="F180" s="7" t="s">
        <v>40</v>
      </c>
      <c r="G180" s="80">
        <f>G181</f>
        <v>2456.3000000000002</v>
      </c>
      <c r="H180" s="149">
        <f t="shared" si="17"/>
        <v>-1067.2000000000003</v>
      </c>
      <c r="I180" s="119">
        <f>I181</f>
        <v>1389.1</v>
      </c>
    </row>
    <row r="181" spans="1:9" ht="25.5" x14ac:dyDescent="0.25">
      <c r="A181" s="12" t="s">
        <v>147</v>
      </c>
      <c r="B181" s="48" t="s">
        <v>202</v>
      </c>
      <c r="C181" s="48" t="s">
        <v>42</v>
      </c>
      <c r="D181" s="48" t="s">
        <v>38</v>
      </c>
      <c r="E181" s="48" t="s">
        <v>243</v>
      </c>
      <c r="F181" s="7" t="s">
        <v>51</v>
      </c>
      <c r="G181" s="80">
        <f>G182</f>
        <v>2456.3000000000002</v>
      </c>
      <c r="H181" s="149">
        <f t="shared" si="17"/>
        <v>-1067.2000000000003</v>
      </c>
      <c r="I181" s="119">
        <f>I182</f>
        <v>1389.1</v>
      </c>
    </row>
    <row r="182" spans="1:9" ht="25.5" x14ac:dyDescent="0.25">
      <c r="A182" s="12" t="s">
        <v>103</v>
      </c>
      <c r="B182" s="48" t="s">
        <v>202</v>
      </c>
      <c r="C182" s="48" t="s">
        <v>42</v>
      </c>
      <c r="D182" s="48" t="s">
        <v>38</v>
      </c>
      <c r="E182" s="48" t="s">
        <v>243</v>
      </c>
      <c r="F182" s="7" t="s">
        <v>52</v>
      </c>
      <c r="G182" s="80">
        <v>2456.3000000000002</v>
      </c>
      <c r="H182" s="149">
        <f t="shared" si="17"/>
        <v>-1067.2000000000003</v>
      </c>
      <c r="I182" s="119">
        <v>1389.1</v>
      </c>
    </row>
    <row r="183" spans="1:9" x14ac:dyDescent="0.25">
      <c r="A183" s="13" t="s">
        <v>35</v>
      </c>
      <c r="B183" s="7"/>
      <c r="C183" s="7"/>
      <c r="D183" s="7"/>
      <c r="E183" s="7"/>
      <c r="F183" s="24"/>
      <c r="G183" s="91">
        <f>G8+G21+G52+G62+G77+G115+G133+G145+G150+G162+G175</f>
        <v>81826.700000000012</v>
      </c>
      <c r="H183" s="149">
        <f t="shared" si="17"/>
        <v>56820.700000000012</v>
      </c>
      <c r="I183" s="155">
        <f>I8+I21+I52+I62+I77+I115+I133+I145+I150+I162+I175</f>
        <v>138647.40000000002</v>
      </c>
    </row>
    <row r="184" spans="1:9" x14ac:dyDescent="0.25">
      <c r="G184" s="90"/>
    </row>
  </sheetData>
  <mergeCells count="11">
    <mergeCell ref="H5:H6"/>
    <mergeCell ref="I5:I6"/>
    <mergeCell ref="E2:I2"/>
    <mergeCell ref="E1:I1"/>
    <mergeCell ref="A3:I3"/>
    <mergeCell ref="A4:I4"/>
    <mergeCell ref="F5:F6"/>
    <mergeCell ref="G5:G6"/>
    <mergeCell ref="B2:D2"/>
    <mergeCell ref="A5:A6"/>
    <mergeCell ref="B5:E5"/>
  </mergeCells>
  <pageMargins left="0.7" right="0.7" top="0.75" bottom="0.75" header="0.3" footer="0.3"/>
  <pageSetup paperSize="9" scale="6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opLeftCell="A28" workbookViewId="0">
      <selection activeCell="C1" sqref="C1:F1"/>
    </sheetView>
  </sheetViews>
  <sheetFormatPr defaultRowHeight="15" x14ac:dyDescent="0.25"/>
  <cols>
    <col min="1" max="1" width="66.42578125" customWidth="1"/>
    <col min="2" max="3" width="7.28515625" customWidth="1"/>
    <col min="4" max="5" width="11.85546875" customWidth="1"/>
    <col min="6" max="6" width="18.28515625" customWidth="1"/>
    <col min="7" max="7" width="11.85546875" customWidth="1"/>
  </cols>
  <sheetData>
    <row r="1" spans="1:6" ht="54.75" customHeight="1" x14ac:dyDescent="0.25">
      <c r="C1" s="181" t="s">
        <v>385</v>
      </c>
      <c r="D1" s="181"/>
      <c r="E1" s="181"/>
      <c r="F1" s="181"/>
    </row>
    <row r="2" spans="1:6" ht="15.75" customHeight="1" x14ac:dyDescent="0.25">
      <c r="A2" s="184"/>
      <c r="B2" s="2" t="s">
        <v>36</v>
      </c>
      <c r="C2" s="181" t="s">
        <v>249</v>
      </c>
      <c r="D2" s="181"/>
      <c r="E2" s="181"/>
      <c r="F2" s="181"/>
    </row>
    <row r="3" spans="1:6" ht="11.25" customHeight="1" x14ac:dyDescent="0.25">
      <c r="A3" s="184"/>
      <c r="B3" s="4"/>
      <c r="C3" s="181"/>
      <c r="D3" s="181"/>
      <c r="E3" s="181"/>
      <c r="F3" s="181"/>
    </row>
    <row r="4" spans="1:6" ht="15" customHeight="1" x14ac:dyDescent="0.25">
      <c r="A4" s="184"/>
      <c r="B4" s="4" t="s">
        <v>37</v>
      </c>
      <c r="C4" s="181"/>
      <c r="D4" s="181"/>
      <c r="E4" s="181"/>
      <c r="F4" s="181"/>
    </row>
    <row r="5" spans="1:6" ht="19.5" customHeight="1" x14ac:dyDescent="0.25">
      <c r="A5" s="184"/>
      <c r="B5" s="4" t="s">
        <v>1</v>
      </c>
      <c r="C5" s="181"/>
      <c r="D5" s="181"/>
      <c r="E5" s="181"/>
      <c r="F5" s="181"/>
    </row>
    <row r="6" spans="1:6" ht="20.25" customHeight="1" x14ac:dyDescent="0.25">
      <c r="A6" s="1"/>
      <c r="B6" s="3"/>
      <c r="C6" s="181"/>
      <c r="D6" s="181"/>
      <c r="E6" s="181"/>
      <c r="F6" s="181"/>
    </row>
    <row r="7" spans="1:6" ht="51.75" customHeight="1" x14ac:dyDescent="0.25">
      <c r="A7" s="182" t="s">
        <v>240</v>
      </c>
      <c r="B7" s="182"/>
      <c r="C7" s="182"/>
      <c r="D7" s="182"/>
      <c r="E7" s="182"/>
      <c r="F7" s="182"/>
    </row>
    <row r="8" spans="1:6" x14ac:dyDescent="0.25">
      <c r="A8" s="183" t="s">
        <v>0</v>
      </c>
      <c r="B8" s="183"/>
      <c r="C8" s="183"/>
      <c r="D8" s="183"/>
      <c r="E8" s="183"/>
      <c r="F8" s="183"/>
    </row>
    <row r="9" spans="1:6" ht="15" customHeight="1" x14ac:dyDescent="0.25">
      <c r="A9" s="185" t="s">
        <v>2</v>
      </c>
      <c r="B9" s="186" t="s">
        <v>3</v>
      </c>
      <c r="C9" s="186" t="s">
        <v>4</v>
      </c>
      <c r="D9" s="185" t="s">
        <v>216</v>
      </c>
      <c r="E9" s="180" t="s">
        <v>251</v>
      </c>
      <c r="F9" s="180" t="s">
        <v>252</v>
      </c>
    </row>
    <row r="10" spans="1:6" x14ac:dyDescent="0.25">
      <c r="A10" s="185"/>
      <c r="B10" s="186"/>
      <c r="C10" s="186"/>
      <c r="D10" s="187"/>
      <c r="E10" s="180"/>
      <c r="F10" s="180"/>
    </row>
    <row r="11" spans="1:6" x14ac:dyDescent="0.25">
      <c r="A11" s="26">
        <v>1</v>
      </c>
      <c r="B11" s="27">
        <v>2</v>
      </c>
      <c r="C11" s="27">
        <v>3</v>
      </c>
      <c r="D11" s="26">
        <v>4</v>
      </c>
      <c r="E11" s="68">
        <v>5</v>
      </c>
      <c r="F11" s="68">
        <v>6</v>
      </c>
    </row>
    <row r="12" spans="1:6" x14ac:dyDescent="0.25">
      <c r="A12" s="29" t="s">
        <v>10</v>
      </c>
      <c r="B12" s="30" t="s">
        <v>38</v>
      </c>
      <c r="C12" s="31" t="s">
        <v>39</v>
      </c>
      <c r="D12" s="32">
        <f>D13+D14+D17+D18+D15+D16</f>
        <v>41071.4</v>
      </c>
      <c r="E12" s="84">
        <f>F12-D12</f>
        <v>2235</v>
      </c>
      <c r="F12" s="83">
        <f>F13+F14+F17+F18+F15+F16</f>
        <v>43306.400000000001</v>
      </c>
    </row>
    <row r="13" spans="1:6" ht="24" x14ac:dyDescent="0.25">
      <c r="A13" s="29" t="s">
        <v>11</v>
      </c>
      <c r="B13" s="30" t="s">
        <v>38</v>
      </c>
      <c r="C13" s="31" t="s">
        <v>41</v>
      </c>
      <c r="D13" s="32">
        <v>2038.8</v>
      </c>
      <c r="E13" s="84">
        <f t="shared" ref="E13:E39" si="0">F13-D13</f>
        <v>18.899999999999864</v>
      </c>
      <c r="F13" s="83">
        <v>2057.6999999999998</v>
      </c>
    </row>
    <row r="14" spans="1:6" ht="36" x14ac:dyDescent="0.25">
      <c r="A14" s="29" t="s">
        <v>12</v>
      </c>
      <c r="B14" s="30" t="s">
        <v>38</v>
      </c>
      <c r="C14" s="31" t="s">
        <v>43</v>
      </c>
      <c r="D14" s="32">
        <v>22271.5</v>
      </c>
      <c r="E14" s="84">
        <f t="shared" si="0"/>
        <v>1156.9000000000015</v>
      </c>
      <c r="F14" s="83">
        <v>23428.400000000001</v>
      </c>
    </row>
    <row r="15" spans="1:6" ht="24" x14ac:dyDescent="0.25">
      <c r="A15" s="29" t="s">
        <v>153</v>
      </c>
      <c r="B15" s="30" t="s">
        <v>38</v>
      </c>
      <c r="C15" s="31" t="s">
        <v>142</v>
      </c>
      <c r="D15" s="32">
        <v>91.4</v>
      </c>
      <c r="E15" s="84">
        <f t="shared" si="0"/>
        <v>0</v>
      </c>
      <c r="F15" s="83">
        <v>91.4</v>
      </c>
    </row>
    <row r="16" spans="1:6" x14ac:dyDescent="0.25">
      <c r="A16" s="29" t="s">
        <v>229</v>
      </c>
      <c r="B16" s="30" t="s">
        <v>38</v>
      </c>
      <c r="C16" s="31" t="s">
        <v>231</v>
      </c>
      <c r="D16" s="32">
        <v>349</v>
      </c>
      <c r="E16" s="84">
        <f t="shared" si="0"/>
        <v>50</v>
      </c>
      <c r="F16" s="83">
        <v>399</v>
      </c>
    </row>
    <row r="17" spans="1:6" x14ac:dyDescent="0.25">
      <c r="A17" s="29" t="s">
        <v>14</v>
      </c>
      <c r="B17" s="30" t="s">
        <v>38</v>
      </c>
      <c r="C17" s="31">
        <v>11</v>
      </c>
      <c r="D17" s="32">
        <v>97</v>
      </c>
      <c r="E17" s="84">
        <f t="shared" si="0"/>
        <v>-3</v>
      </c>
      <c r="F17" s="83">
        <v>94</v>
      </c>
    </row>
    <row r="18" spans="1:6" x14ac:dyDescent="0.25">
      <c r="A18" s="29" t="s">
        <v>16</v>
      </c>
      <c r="B18" s="30" t="s">
        <v>38</v>
      </c>
      <c r="C18" s="31">
        <v>13</v>
      </c>
      <c r="D18" s="32">
        <v>16223.7</v>
      </c>
      <c r="E18" s="84">
        <f t="shared" si="0"/>
        <v>1012.1999999999971</v>
      </c>
      <c r="F18" s="83">
        <v>17235.899999999998</v>
      </c>
    </row>
    <row r="19" spans="1:6" x14ac:dyDescent="0.25">
      <c r="A19" s="29" t="s">
        <v>18</v>
      </c>
      <c r="B19" s="30" t="s">
        <v>41</v>
      </c>
      <c r="C19" s="31" t="s">
        <v>39</v>
      </c>
      <c r="D19" s="32">
        <f>D20</f>
        <v>594.70000000000005</v>
      </c>
      <c r="E19" s="84">
        <f t="shared" si="0"/>
        <v>0</v>
      </c>
      <c r="F19" s="83">
        <f>F20</f>
        <v>594.70000000000005</v>
      </c>
    </row>
    <row r="20" spans="1:6" x14ac:dyDescent="0.25">
      <c r="A20" s="29" t="s">
        <v>19</v>
      </c>
      <c r="B20" s="30" t="s">
        <v>41</v>
      </c>
      <c r="C20" s="31" t="s">
        <v>45</v>
      </c>
      <c r="D20" s="32">
        <v>594.70000000000005</v>
      </c>
      <c r="E20" s="84">
        <f t="shared" si="0"/>
        <v>0</v>
      </c>
      <c r="F20" s="83">
        <v>594.70000000000005</v>
      </c>
    </row>
    <row r="21" spans="1:6" x14ac:dyDescent="0.25">
      <c r="A21" s="29" t="s">
        <v>21</v>
      </c>
      <c r="B21" s="30" t="s">
        <v>45</v>
      </c>
      <c r="C21" s="31" t="s">
        <v>39</v>
      </c>
      <c r="D21" s="32">
        <f>D22+D23+D24</f>
        <v>445.7</v>
      </c>
      <c r="E21" s="84">
        <f t="shared" si="0"/>
        <v>3</v>
      </c>
      <c r="F21" s="83">
        <f>F22+F23+F24</f>
        <v>448.7</v>
      </c>
    </row>
    <row r="22" spans="1:6" x14ac:dyDescent="0.25">
      <c r="A22" s="29" t="s">
        <v>148</v>
      </c>
      <c r="B22" s="30" t="s">
        <v>45</v>
      </c>
      <c r="C22" s="31" t="s">
        <v>43</v>
      </c>
      <c r="D22" s="32">
        <v>61</v>
      </c>
      <c r="E22" s="84">
        <f t="shared" si="0"/>
        <v>0</v>
      </c>
      <c r="F22" s="83">
        <v>61</v>
      </c>
    </row>
    <row r="23" spans="1:6" ht="24" x14ac:dyDescent="0.25">
      <c r="A23" s="33" t="s">
        <v>226</v>
      </c>
      <c r="B23" s="30" t="s">
        <v>45</v>
      </c>
      <c r="C23" s="31" t="s">
        <v>123</v>
      </c>
      <c r="D23" s="32">
        <v>353</v>
      </c>
      <c r="E23" s="84">
        <f t="shared" si="0"/>
        <v>3</v>
      </c>
      <c r="F23" s="83">
        <v>356</v>
      </c>
    </row>
    <row r="24" spans="1:6" ht="24" x14ac:dyDescent="0.25">
      <c r="A24" s="33" t="s">
        <v>194</v>
      </c>
      <c r="B24" s="30" t="s">
        <v>45</v>
      </c>
      <c r="C24" s="31" t="s">
        <v>59</v>
      </c>
      <c r="D24" s="32">
        <f>30.5+1.2</f>
        <v>31.7</v>
      </c>
      <c r="E24" s="84">
        <f t="shared" si="0"/>
        <v>0</v>
      </c>
      <c r="F24" s="83">
        <v>31.7</v>
      </c>
    </row>
    <row r="25" spans="1:6" x14ac:dyDescent="0.25">
      <c r="A25" s="29" t="s">
        <v>22</v>
      </c>
      <c r="B25" s="30" t="s">
        <v>43</v>
      </c>
      <c r="C25" s="31" t="s">
        <v>39</v>
      </c>
      <c r="D25" s="32">
        <f>D26+D27+D28+D29+D30</f>
        <v>18277.699999999997</v>
      </c>
      <c r="E25" s="84">
        <f t="shared" si="0"/>
        <v>823.90000000000146</v>
      </c>
      <c r="F25" s="83">
        <f>F26+F27+F28+F29+F30</f>
        <v>19101.599999999999</v>
      </c>
    </row>
    <row r="26" spans="1:6" x14ac:dyDescent="0.25">
      <c r="A26" s="33" t="s">
        <v>23</v>
      </c>
      <c r="B26" s="30" t="s">
        <v>43</v>
      </c>
      <c r="C26" s="31" t="s">
        <v>38</v>
      </c>
      <c r="D26" s="32">
        <v>2727.3999999999996</v>
      </c>
      <c r="E26" s="84">
        <f t="shared" si="0"/>
        <v>67.100000000000364</v>
      </c>
      <c r="F26" s="83">
        <v>2794.5</v>
      </c>
    </row>
    <row r="27" spans="1:6" x14ac:dyDescent="0.25">
      <c r="A27" s="33" t="s">
        <v>317</v>
      </c>
      <c r="B27" s="30" t="s">
        <v>43</v>
      </c>
      <c r="C27" s="31" t="s">
        <v>47</v>
      </c>
      <c r="D27" s="32">
        <v>72.599999999999994</v>
      </c>
      <c r="E27" s="84">
        <f t="shared" si="0"/>
        <v>0</v>
      </c>
      <c r="F27" s="83">
        <v>72.599999999999994</v>
      </c>
    </row>
    <row r="28" spans="1:6" x14ac:dyDescent="0.25">
      <c r="A28" s="29" t="s">
        <v>178</v>
      </c>
      <c r="B28" s="30" t="s">
        <v>43</v>
      </c>
      <c r="C28" s="31" t="s">
        <v>46</v>
      </c>
      <c r="D28" s="32">
        <v>11673.699999999997</v>
      </c>
      <c r="E28" s="84">
        <f t="shared" si="0"/>
        <v>1856.0000000000036</v>
      </c>
      <c r="F28" s="83">
        <v>13529.7</v>
      </c>
    </row>
    <row r="29" spans="1:6" x14ac:dyDescent="0.25">
      <c r="A29" s="29" t="s">
        <v>24</v>
      </c>
      <c r="B29" s="30" t="s">
        <v>43</v>
      </c>
      <c r="C29" s="31">
        <v>10</v>
      </c>
      <c r="D29" s="32">
        <v>181.8</v>
      </c>
      <c r="E29" s="84">
        <f t="shared" si="0"/>
        <v>0</v>
      </c>
      <c r="F29" s="83">
        <v>181.8</v>
      </c>
    </row>
    <row r="30" spans="1:6" x14ac:dyDescent="0.25">
      <c r="A30" s="29" t="s">
        <v>165</v>
      </c>
      <c r="B30" s="30" t="s">
        <v>43</v>
      </c>
      <c r="C30" s="31" t="s">
        <v>164</v>
      </c>
      <c r="D30" s="32">
        <v>3622.2000000000003</v>
      </c>
      <c r="E30" s="84">
        <f t="shared" si="0"/>
        <v>-1099.2000000000003</v>
      </c>
      <c r="F30" s="83">
        <v>2523</v>
      </c>
    </row>
    <row r="31" spans="1:6" x14ac:dyDescent="0.25">
      <c r="A31" s="29" t="s">
        <v>26</v>
      </c>
      <c r="B31" s="30" t="s">
        <v>47</v>
      </c>
      <c r="C31" s="31" t="s">
        <v>39</v>
      </c>
      <c r="D31" s="32">
        <f>D32+D33+D34</f>
        <v>18605</v>
      </c>
      <c r="E31" s="84">
        <f t="shared" si="0"/>
        <v>53547.700000000012</v>
      </c>
      <c r="F31" s="83">
        <f>F32+F33+F34</f>
        <v>72152.700000000012</v>
      </c>
    </row>
    <row r="32" spans="1:6" x14ac:dyDescent="0.25">
      <c r="A32" s="29" t="s">
        <v>27</v>
      </c>
      <c r="B32" s="30" t="s">
        <v>47</v>
      </c>
      <c r="C32" s="31" t="s">
        <v>38</v>
      </c>
      <c r="D32" s="32">
        <v>1121.5999999999999</v>
      </c>
      <c r="E32" s="84">
        <f t="shared" si="0"/>
        <v>0</v>
      </c>
      <c r="F32" s="83">
        <v>1121.5999999999999</v>
      </c>
    </row>
    <row r="33" spans="1:6" x14ac:dyDescent="0.25">
      <c r="A33" s="29" t="s">
        <v>29</v>
      </c>
      <c r="B33" s="30" t="s">
        <v>47</v>
      </c>
      <c r="C33" s="31" t="s">
        <v>41</v>
      </c>
      <c r="D33" s="32">
        <v>15178.2</v>
      </c>
      <c r="E33" s="84">
        <f t="shared" si="0"/>
        <v>53576.700000000012</v>
      </c>
      <c r="F33" s="83">
        <v>68754.900000000009</v>
      </c>
    </row>
    <row r="34" spans="1:6" x14ac:dyDescent="0.25">
      <c r="A34" s="29" t="s">
        <v>30</v>
      </c>
      <c r="B34" s="30" t="s">
        <v>47</v>
      </c>
      <c r="C34" s="31" t="s">
        <v>45</v>
      </c>
      <c r="D34" s="32">
        <v>2305.1999999999998</v>
      </c>
      <c r="E34" s="84">
        <f t="shared" si="0"/>
        <v>-29</v>
      </c>
      <c r="F34" s="83">
        <v>2276.1999999999998</v>
      </c>
    </row>
    <row r="35" spans="1:6" x14ac:dyDescent="0.25">
      <c r="A35" s="10" t="s">
        <v>169</v>
      </c>
      <c r="B35" s="30" t="s">
        <v>48</v>
      </c>
      <c r="C35" s="31" t="s">
        <v>39</v>
      </c>
      <c r="D35" s="32">
        <f>D36</f>
        <v>2532.1999999999998</v>
      </c>
      <c r="E35" s="84">
        <f t="shared" si="0"/>
        <v>211.10000000000036</v>
      </c>
      <c r="F35" s="83">
        <f>F36</f>
        <v>2743.3</v>
      </c>
    </row>
    <row r="36" spans="1:6" x14ac:dyDescent="0.25">
      <c r="A36" s="10" t="s">
        <v>170</v>
      </c>
      <c r="B36" s="30" t="s">
        <v>48</v>
      </c>
      <c r="C36" s="31" t="s">
        <v>38</v>
      </c>
      <c r="D36" s="32">
        <v>2532.1999999999998</v>
      </c>
      <c r="E36" s="84">
        <f t="shared" si="0"/>
        <v>211.10000000000036</v>
      </c>
      <c r="F36" s="83">
        <v>2743.3</v>
      </c>
    </row>
    <row r="37" spans="1:6" x14ac:dyDescent="0.25">
      <c r="A37" s="29" t="s">
        <v>31</v>
      </c>
      <c r="B37" s="30">
        <v>10</v>
      </c>
      <c r="C37" s="31" t="s">
        <v>39</v>
      </c>
      <c r="D37" s="32">
        <f>D38</f>
        <v>300</v>
      </c>
      <c r="E37" s="84">
        <f t="shared" si="0"/>
        <v>0</v>
      </c>
      <c r="F37" s="83">
        <f>F38</f>
        <v>300</v>
      </c>
    </row>
    <row r="38" spans="1:6" x14ac:dyDescent="0.25">
      <c r="A38" s="29" t="s">
        <v>32</v>
      </c>
      <c r="B38" s="30">
        <v>10</v>
      </c>
      <c r="C38" s="31" t="s">
        <v>38</v>
      </c>
      <c r="D38" s="32">
        <v>300</v>
      </c>
      <c r="E38" s="84">
        <f t="shared" si="0"/>
        <v>0</v>
      </c>
      <c r="F38" s="83">
        <v>300</v>
      </c>
    </row>
    <row r="39" spans="1:6" x14ac:dyDescent="0.25">
      <c r="A39" s="34" t="s">
        <v>35</v>
      </c>
      <c r="B39" s="31"/>
      <c r="C39" s="31"/>
      <c r="D39" s="92">
        <f>D12+D19+D21+D25+D31+D37+D35</f>
        <v>81826.7</v>
      </c>
      <c r="E39" s="93">
        <f t="shared" si="0"/>
        <v>56820.7</v>
      </c>
      <c r="F39" s="94">
        <f>F12+F19+F21+F25+F31+F37+F35</f>
        <v>138647.4</v>
      </c>
    </row>
  </sheetData>
  <mergeCells count="11">
    <mergeCell ref="E9:E10"/>
    <mergeCell ref="F9:F10"/>
    <mergeCell ref="C1:F1"/>
    <mergeCell ref="C2:F6"/>
    <mergeCell ref="A7:F7"/>
    <mergeCell ref="A8:F8"/>
    <mergeCell ref="A2:A5"/>
    <mergeCell ref="A9:A10"/>
    <mergeCell ref="B9:B10"/>
    <mergeCell ref="C9:C10"/>
    <mergeCell ref="D9:D10"/>
  </mergeCells>
  <pageMargins left="0.7" right="0.7" top="0.75" bottom="0.75" header="0.3" footer="0.3"/>
  <pageSetup paperSize="9" scale="7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37"/>
  <sheetViews>
    <sheetView tabSelected="1" zoomScale="130" zoomScaleNormal="130" workbookViewId="0">
      <selection activeCell="F1" sqref="F1:N1"/>
    </sheetView>
  </sheetViews>
  <sheetFormatPr defaultRowHeight="15" x14ac:dyDescent="0.25"/>
  <cols>
    <col min="1" max="1" width="36.140625" style="86" customWidth="1"/>
    <col min="2" max="2" width="5" style="86" bestFit="1" customWidth="1"/>
    <col min="3" max="4" width="3.28515625" style="87" bestFit="1" customWidth="1"/>
    <col min="5" max="5" width="4" style="87" bestFit="1" customWidth="1"/>
    <col min="6" max="6" width="3.5703125" style="87" bestFit="1" customWidth="1"/>
    <col min="7" max="7" width="4" style="87" bestFit="1" customWidth="1"/>
    <col min="8" max="8" width="6" style="87" customWidth="1"/>
    <col min="9" max="9" width="4.7109375" style="86" bestFit="1" customWidth="1"/>
    <col min="10" max="11" width="11.5703125" style="86" customWidth="1"/>
    <col min="12" max="12" width="8" style="86" customWidth="1"/>
    <col min="13" max="13" width="12.85546875" style="86" customWidth="1"/>
    <col min="14" max="16384" width="9.140625" style="86"/>
  </cols>
  <sheetData>
    <row r="1" spans="1:14" ht="49.5" customHeight="1" x14ac:dyDescent="0.25">
      <c r="F1" s="163" t="s">
        <v>389</v>
      </c>
      <c r="G1" s="163"/>
      <c r="H1" s="163"/>
      <c r="I1" s="163"/>
      <c r="J1" s="163"/>
      <c r="K1" s="163"/>
      <c r="L1" s="163"/>
      <c r="M1" s="163"/>
      <c r="N1" s="163"/>
    </row>
    <row r="2" spans="1:14" ht="44.25" customHeight="1" x14ac:dyDescent="0.25">
      <c r="A2" s="167"/>
      <c r="B2" s="114"/>
      <c r="C2" s="63" t="s">
        <v>36</v>
      </c>
      <c r="F2" s="164" t="s">
        <v>380</v>
      </c>
      <c r="G2" s="164"/>
      <c r="H2" s="164"/>
      <c r="I2" s="164"/>
      <c r="J2" s="164"/>
      <c r="K2" s="164"/>
      <c r="L2" s="164"/>
      <c r="M2" s="164"/>
      <c r="N2" s="164"/>
    </row>
    <row r="3" spans="1:14" ht="15.75" x14ac:dyDescent="0.25">
      <c r="A3" s="167"/>
      <c r="B3" s="114"/>
      <c r="C3" s="64"/>
      <c r="F3" s="164"/>
      <c r="G3" s="164"/>
      <c r="H3" s="164"/>
      <c r="I3" s="164"/>
      <c r="J3" s="164"/>
      <c r="K3" s="164"/>
      <c r="L3" s="164"/>
      <c r="M3" s="164"/>
      <c r="N3" s="164"/>
    </row>
    <row r="4" spans="1:14" ht="15.75" x14ac:dyDescent="0.25">
      <c r="A4" s="162" t="s">
        <v>239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</row>
    <row r="5" spans="1:14" ht="21" customHeight="1" x14ac:dyDescent="0.25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</row>
    <row r="6" spans="1:14" x14ac:dyDescent="0.25">
      <c r="A6" s="161" t="s">
        <v>0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</row>
    <row r="7" spans="1:14" ht="27" customHeight="1" x14ac:dyDescent="0.25">
      <c r="A7" s="168" t="s">
        <v>2</v>
      </c>
      <c r="B7" s="188" t="s">
        <v>60</v>
      </c>
      <c r="C7" s="171" t="s">
        <v>3</v>
      </c>
      <c r="D7" s="171" t="s">
        <v>4</v>
      </c>
      <c r="E7" s="172" t="s">
        <v>5</v>
      </c>
      <c r="F7" s="172"/>
      <c r="G7" s="172"/>
      <c r="H7" s="172"/>
      <c r="I7" s="173" t="s">
        <v>6</v>
      </c>
      <c r="J7" s="169" t="s">
        <v>216</v>
      </c>
      <c r="K7" s="190" t="s">
        <v>62</v>
      </c>
      <c r="L7" s="166" t="s">
        <v>251</v>
      </c>
      <c r="M7" s="166" t="s">
        <v>339</v>
      </c>
      <c r="N7" s="192" t="s">
        <v>62</v>
      </c>
    </row>
    <row r="8" spans="1:14" x14ac:dyDescent="0.25">
      <c r="A8" s="168"/>
      <c r="B8" s="189"/>
      <c r="C8" s="171"/>
      <c r="D8" s="171"/>
      <c r="E8" s="115" t="s">
        <v>7</v>
      </c>
      <c r="F8" s="115" t="s">
        <v>8</v>
      </c>
      <c r="G8" s="115" t="s">
        <v>145</v>
      </c>
      <c r="H8" s="115" t="s">
        <v>9</v>
      </c>
      <c r="I8" s="174"/>
      <c r="J8" s="170"/>
      <c r="K8" s="191"/>
      <c r="L8" s="166"/>
      <c r="M8" s="166"/>
      <c r="N8" s="193"/>
    </row>
    <row r="9" spans="1:14" x14ac:dyDescent="0.25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20">
        <v>12</v>
      </c>
      <c r="M9" s="20">
        <v>13</v>
      </c>
      <c r="N9" s="20">
        <v>14</v>
      </c>
    </row>
    <row r="10" spans="1:14" s="88" customFormat="1" x14ac:dyDescent="0.25">
      <c r="A10" s="65" t="s">
        <v>10</v>
      </c>
      <c r="B10" s="157">
        <v>650</v>
      </c>
      <c r="C10" s="21" t="s">
        <v>38</v>
      </c>
      <c r="D10" s="21" t="s">
        <v>39</v>
      </c>
      <c r="E10" s="21" t="s">
        <v>39</v>
      </c>
      <c r="F10" s="21" t="s">
        <v>42</v>
      </c>
      <c r="G10" s="21" t="s">
        <v>39</v>
      </c>
      <c r="H10" s="21" t="s">
        <v>112</v>
      </c>
      <c r="I10" s="21" t="s">
        <v>40</v>
      </c>
      <c r="J10" s="57">
        <f>J11+J17+J44+J50+J27+J38</f>
        <v>41071.4</v>
      </c>
      <c r="K10" s="57">
        <f>K11+K17+K44+K50+K27+K38</f>
        <v>0</v>
      </c>
      <c r="L10" s="57">
        <f>M10-J10</f>
        <v>2235</v>
      </c>
      <c r="M10" s="57">
        <f>M11+M17+M44+M50+M27+M38</f>
        <v>43306.400000000001</v>
      </c>
      <c r="N10" s="57">
        <f>N11+N17+N44+N50+N27+N38</f>
        <v>0</v>
      </c>
    </row>
    <row r="11" spans="1:14" s="88" customFormat="1" ht="54" x14ac:dyDescent="0.25">
      <c r="A11" s="67" t="s">
        <v>11</v>
      </c>
      <c r="B11" s="157">
        <v>650</v>
      </c>
      <c r="C11" s="21" t="s">
        <v>38</v>
      </c>
      <c r="D11" s="21" t="s">
        <v>41</v>
      </c>
      <c r="E11" s="21" t="s">
        <v>39</v>
      </c>
      <c r="F11" s="21" t="s">
        <v>42</v>
      </c>
      <c r="G11" s="21" t="s">
        <v>39</v>
      </c>
      <c r="H11" s="21" t="s">
        <v>112</v>
      </c>
      <c r="I11" s="21" t="s">
        <v>40</v>
      </c>
      <c r="J11" s="57">
        <f>J12</f>
        <v>2038.8</v>
      </c>
      <c r="K11" s="57">
        <f>K12</f>
        <v>0</v>
      </c>
      <c r="L11" s="57">
        <f t="shared" ref="L11:L78" si="0">M11-J11</f>
        <v>18.899999999999864</v>
      </c>
      <c r="M11" s="57">
        <f>M12</f>
        <v>2057.6999999999998</v>
      </c>
      <c r="N11" s="57">
        <f>N12</f>
        <v>0</v>
      </c>
    </row>
    <row r="12" spans="1:14" ht="51.75" x14ac:dyDescent="0.25">
      <c r="A12" s="14" t="s">
        <v>183</v>
      </c>
      <c r="B12" s="112">
        <v>650</v>
      </c>
      <c r="C12" s="7" t="s">
        <v>38</v>
      </c>
      <c r="D12" s="7" t="s">
        <v>41</v>
      </c>
      <c r="E12" s="7" t="s">
        <v>184</v>
      </c>
      <c r="F12" s="7" t="s">
        <v>42</v>
      </c>
      <c r="G12" s="7" t="s">
        <v>39</v>
      </c>
      <c r="H12" s="7" t="s">
        <v>112</v>
      </c>
      <c r="I12" s="7" t="s">
        <v>40</v>
      </c>
      <c r="J12" s="59">
        <f>J13</f>
        <v>2038.8</v>
      </c>
      <c r="K12" s="59">
        <f>K13</f>
        <v>0</v>
      </c>
      <c r="L12" s="59">
        <f t="shared" si="0"/>
        <v>18.899999999999864</v>
      </c>
      <c r="M12" s="59">
        <f>M13</f>
        <v>2057.6999999999998</v>
      </c>
      <c r="N12" s="59">
        <f>N13</f>
        <v>0</v>
      </c>
    </row>
    <row r="13" spans="1:14" ht="39" x14ac:dyDescent="0.25">
      <c r="A13" s="14" t="s">
        <v>155</v>
      </c>
      <c r="B13" s="112">
        <v>650</v>
      </c>
      <c r="C13" s="7" t="s">
        <v>38</v>
      </c>
      <c r="D13" s="7" t="s">
        <v>41</v>
      </c>
      <c r="E13" s="7" t="s">
        <v>184</v>
      </c>
      <c r="F13" s="7" t="s">
        <v>42</v>
      </c>
      <c r="G13" s="7" t="s">
        <v>43</v>
      </c>
      <c r="H13" s="7" t="s">
        <v>112</v>
      </c>
      <c r="I13" s="7" t="s">
        <v>40</v>
      </c>
      <c r="J13" s="59">
        <f t="shared" ref="J13:N13" si="1">J14</f>
        <v>2038.8</v>
      </c>
      <c r="K13" s="59">
        <f t="shared" si="1"/>
        <v>0</v>
      </c>
      <c r="L13" s="59">
        <f t="shared" si="0"/>
        <v>18.899999999999864</v>
      </c>
      <c r="M13" s="59">
        <f t="shared" si="1"/>
        <v>2057.6999999999998</v>
      </c>
      <c r="N13" s="59">
        <f t="shared" si="1"/>
        <v>0</v>
      </c>
    </row>
    <row r="14" spans="1:14" ht="25.5" x14ac:dyDescent="0.25">
      <c r="A14" s="22" t="s">
        <v>219</v>
      </c>
      <c r="B14" s="112">
        <v>650</v>
      </c>
      <c r="C14" s="7" t="s">
        <v>38</v>
      </c>
      <c r="D14" s="7" t="s">
        <v>41</v>
      </c>
      <c r="E14" s="7" t="s">
        <v>184</v>
      </c>
      <c r="F14" s="7" t="s">
        <v>42</v>
      </c>
      <c r="G14" s="7" t="s">
        <v>43</v>
      </c>
      <c r="H14" s="7" t="s">
        <v>113</v>
      </c>
      <c r="I14" s="7" t="s">
        <v>40</v>
      </c>
      <c r="J14" s="59">
        <f>J15</f>
        <v>2038.8</v>
      </c>
      <c r="K14" s="59">
        <f>K15</f>
        <v>0</v>
      </c>
      <c r="L14" s="59">
        <f t="shared" si="0"/>
        <v>18.899999999999864</v>
      </c>
      <c r="M14" s="59">
        <f>M15</f>
        <v>2057.6999999999998</v>
      </c>
      <c r="N14" s="59">
        <f>N15</f>
        <v>0</v>
      </c>
    </row>
    <row r="15" spans="1:14" ht="76.5" x14ac:dyDescent="0.25">
      <c r="A15" s="22" t="s">
        <v>146</v>
      </c>
      <c r="B15" s="112">
        <v>650</v>
      </c>
      <c r="C15" s="7" t="s">
        <v>38</v>
      </c>
      <c r="D15" s="7" t="s">
        <v>41</v>
      </c>
      <c r="E15" s="7" t="s">
        <v>184</v>
      </c>
      <c r="F15" s="7" t="s">
        <v>42</v>
      </c>
      <c r="G15" s="7" t="s">
        <v>43</v>
      </c>
      <c r="H15" s="7" t="s">
        <v>113</v>
      </c>
      <c r="I15" s="7" t="s">
        <v>104</v>
      </c>
      <c r="J15" s="59">
        <f>J16</f>
        <v>2038.8</v>
      </c>
      <c r="K15" s="59">
        <f>K16</f>
        <v>0</v>
      </c>
      <c r="L15" s="59">
        <f t="shared" si="0"/>
        <v>18.899999999999864</v>
      </c>
      <c r="M15" s="59">
        <f>M16</f>
        <v>2057.6999999999998</v>
      </c>
      <c r="N15" s="59">
        <f>N16</f>
        <v>0</v>
      </c>
    </row>
    <row r="16" spans="1:14" ht="38.25" x14ac:dyDescent="0.25">
      <c r="A16" s="22" t="s">
        <v>114</v>
      </c>
      <c r="B16" s="112">
        <v>650</v>
      </c>
      <c r="C16" s="7" t="s">
        <v>38</v>
      </c>
      <c r="D16" s="7" t="s">
        <v>41</v>
      </c>
      <c r="E16" s="7" t="s">
        <v>184</v>
      </c>
      <c r="F16" s="7" t="s">
        <v>42</v>
      </c>
      <c r="G16" s="7" t="s">
        <v>43</v>
      </c>
      <c r="H16" s="7" t="s">
        <v>113</v>
      </c>
      <c r="I16" s="7" t="s">
        <v>115</v>
      </c>
      <c r="J16" s="59">
        <v>2038.8</v>
      </c>
      <c r="K16" s="59">
        <v>0</v>
      </c>
      <c r="L16" s="59">
        <f t="shared" si="0"/>
        <v>18.899999999999864</v>
      </c>
      <c r="M16" s="59">
        <v>2057.6999999999998</v>
      </c>
      <c r="N16" s="59">
        <v>0</v>
      </c>
    </row>
    <row r="17" spans="1:14" s="88" customFormat="1" ht="81" x14ac:dyDescent="0.25">
      <c r="A17" s="77" t="s">
        <v>12</v>
      </c>
      <c r="B17" s="112">
        <v>650</v>
      </c>
      <c r="C17" s="21" t="s">
        <v>38</v>
      </c>
      <c r="D17" s="21" t="s">
        <v>43</v>
      </c>
      <c r="E17" s="21" t="s">
        <v>39</v>
      </c>
      <c r="F17" s="21" t="s">
        <v>42</v>
      </c>
      <c r="G17" s="21" t="s">
        <v>39</v>
      </c>
      <c r="H17" s="21" t="s">
        <v>112</v>
      </c>
      <c r="I17" s="21" t="s">
        <v>40</v>
      </c>
      <c r="J17" s="57">
        <f t="shared" ref="J17:K19" si="2">J18</f>
        <v>22271.5</v>
      </c>
      <c r="K17" s="57">
        <f t="shared" si="2"/>
        <v>0</v>
      </c>
      <c r="L17" s="57">
        <f t="shared" si="0"/>
        <v>1156.9000000000015</v>
      </c>
      <c r="M17" s="57">
        <f t="shared" ref="M17:N19" si="3">M18</f>
        <v>23428.400000000001</v>
      </c>
      <c r="N17" s="57">
        <f t="shared" si="3"/>
        <v>0</v>
      </c>
    </row>
    <row r="18" spans="1:14" ht="51.75" x14ac:dyDescent="0.25">
      <c r="A18" s="14" t="s">
        <v>183</v>
      </c>
      <c r="B18" s="112">
        <v>650</v>
      </c>
      <c r="C18" s="7" t="s">
        <v>38</v>
      </c>
      <c r="D18" s="7" t="s">
        <v>43</v>
      </c>
      <c r="E18" s="7" t="s">
        <v>184</v>
      </c>
      <c r="F18" s="7" t="s">
        <v>42</v>
      </c>
      <c r="G18" s="7" t="s">
        <v>39</v>
      </c>
      <c r="H18" s="7" t="s">
        <v>112</v>
      </c>
      <c r="I18" s="7" t="s">
        <v>40</v>
      </c>
      <c r="J18" s="59">
        <f t="shared" si="2"/>
        <v>22271.5</v>
      </c>
      <c r="K18" s="59">
        <f t="shared" si="2"/>
        <v>0</v>
      </c>
      <c r="L18" s="59">
        <f t="shared" si="0"/>
        <v>1156.9000000000015</v>
      </c>
      <c r="M18" s="59">
        <f t="shared" si="3"/>
        <v>23428.400000000001</v>
      </c>
      <c r="N18" s="59">
        <f t="shared" si="3"/>
        <v>0</v>
      </c>
    </row>
    <row r="19" spans="1:14" ht="51.75" x14ac:dyDescent="0.25">
      <c r="A19" s="14" t="s">
        <v>156</v>
      </c>
      <c r="B19" s="112">
        <v>650</v>
      </c>
      <c r="C19" s="7" t="s">
        <v>38</v>
      </c>
      <c r="D19" s="7" t="s">
        <v>43</v>
      </c>
      <c r="E19" s="7" t="s">
        <v>184</v>
      </c>
      <c r="F19" s="7" t="s">
        <v>42</v>
      </c>
      <c r="G19" s="7" t="s">
        <v>38</v>
      </c>
      <c r="H19" s="7" t="s">
        <v>112</v>
      </c>
      <c r="I19" s="7" t="s">
        <v>40</v>
      </c>
      <c r="J19" s="59">
        <f t="shared" si="2"/>
        <v>22271.5</v>
      </c>
      <c r="K19" s="59">
        <f t="shared" si="2"/>
        <v>0</v>
      </c>
      <c r="L19" s="59">
        <f t="shared" si="0"/>
        <v>1156.9000000000015</v>
      </c>
      <c r="M19" s="59">
        <f t="shared" si="3"/>
        <v>23428.400000000001</v>
      </c>
      <c r="N19" s="59">
        <f t="shared" si="3"/>
        <v>0</v>
      </c>
    </row>
    <row r="20" spans="1:14" ht="26.25" x14ac:dyDescent="0.25">
      <c r="A20" s="52" t="s">
        <v>116</v>
      </c>
      <c r="B20" s="112">
        <v>650</v>
      </c>
      <c r="C20" s="7" t="s">
        <v>38</v>
      </c>
      <c r="D20" s="7" t="s">
        <v>43</v>
      </c>
      <c r="E20" s="7" t="s">
        <v>184</v>
      </c>
      <c r="F20" s="7" t="s">
        <v>42</v>
      </c>
      <c r="G20" s="7" t="s">
        <v>38</v>
      </c>
      <c r="H20" s="7" t="s">
        <v>117</v>
      </c>
      <c r="I20" s="7" t="s">
        <v>40</v>
      </c>
      <c r="J20" s="59">
        <f>J21+J23+J25</f>
        <v>22271.5</v>
      </c>
      <c r="K20" s="59">
        <f>K21+K23+K25</f>
        <v>0</v>
      </c>
      <c r="L20" s="59">
        <f t="shared" si="0"/>
        <v>1156.9000000000015</v>
      </c>
      <c r="M20" s="59">
        <f>M21+M23+M25</f>
        <v>23428.400000000001</v>
      </c>
      <c r="N20" s="59">
        <f>N21+N23+N25</f>
        <v>0</v>
      </c>
    </row>
    <row r="21" spans="1:14" ht="76.5" x14ac:dyDescent="0.25">
      <c r="A21" s="22" t="s">
        <v>146</v>
      </c>
      <c r="B21" s="112">
        <v>650</v>
      </c>
      <c r="C21" s="7" t="s">
        <v>38</v>
      </c>
      <c r="D21" s="7" t="s">
        <v>43</v>
      </c>
      <c r="E21" s="7" t="s">
        <v>184</v>
      </c>
      <c r="F21" s="7" t="s">
        <v>42</v>
      </c>
      <c r="G21" s="7" t="s">
        <v>38</v>
      </c>
      <c r="H21" s="7" t="s">
        <v>117</v>
      </c>
      <c r="I21" s="7" t="s">
        <v>104</v>
      </c>
      <c r="J21" s="59">
        <f>J22</f>
        <v>22131.9</v>
      </c>
      <c r="K21" s="59">
        <f>K22</f>
        <v>0</v>
      </c>
      <c r="L21" s="59">
        <f t="shared" si="0"/>
        <v>1187.5</v>
      </c>
      <c r="M21" s="59">
        <f>M22</f>
        <v>23319.4</v>
      </c>
      <c r="N21" s="59">
        <f>N22</f>
        <v>0</v>
      </c>
    </row>
    <row r="22" spans="1:14" ht="38.25" x14ac:dyDescent="0.25">
      <c r="A22" s="22" t="s">
        <v>114</v>
      </c>
      <c r="B22" s="112">
        <v>650</v>
      </c>
      <c r="C22" s="7" t="s">
        <v>38</v>
      </c>
      <c r="D22" s="7" t="s">
        <v>43</v>
      </c>
      <c r="E22" s="7" t="s">
        <v>184</v>
      </c>
      <c r="F22" s="7" t="s">
        <v>42</v>
      </c>
      <c r="G22" s="7" t="s">
        <v>38</v>
      </c>
      <c r="H22" s="7" t="s">
        <v>117</v>
      </c>
      <c r="I22" s="7" t="s">
        <v>115</v>
      </c>
      <c r="J22" s="59">
        <v>22131.9</v>
      </c>
      <c r="K22" s="59">
        <v>0</v>
      </c>
      <c r="L22" s="59">
        <f t="shared" si="0"/>
        <v>1187.5</v>
      </c>
      <c r="M22" s="59">
        <f>22519.4+800</f>
        <v>23319.4</v>
      </c>
      <c r="N22" s="59">
        <v>0</v>
      </c>
    </row>
    <row r="23" spans="1:14" ht="33.75" customHeight="1" x14ac:dyDescent="0.25">
      <c r="A23" s="22" t="s">
        <v>147</v>
      </c>
      <c r="B23" s="112">
        <v>650</v>
      </c>
      <c r="C23" s="7" t="s">
        <v>38</v>
      </c>
      <c r="D23" s="7" t="s">
        <v>43</v>
      </c>
      <c r="E23" s="7" t="s">
        <v>184</v>
      </c>
      <c r="F23" s="7" t="s">
        <v>42</v>
      </c>
      <c r="G23" s="7" t="s">
        <v>38</v>
      </c>
      <c r="H23" s="7" t="s">
        <v>117</v>
      </c>
      <c r="I23" s="7" t="s">
        <v>51</v>
      </c>
      <c r="J23" s="59">
        <f>J24</f>
        <v>107.8</v>
      </c>
      <c r="K23" s="59">
        <f>K24</f>
        <v>0</v>
      </c>
      <c r="L23" s="59">
        <f t="shared" si="0"/>
        <v>-28</v>
      </c>
      <c r="M23" s="59">
        <f>M24</f>
        <v>79.8</v>
      </c>
      <c r="N23" s="59">
        <f>N24</f>
        <v>0</v>
      </c>
    </row>
    <row r="24" spans="1:14" ht="39" x14ac:dyDescent="0.25">
      <c r="A24" s="10" t="s">
        <v>103</v>
      </c>
      <c r="B24" s="112">
        <v>650</v>
      </c>
      <c r="C24" s="7" t="s">
        <v>38</v>
      </c>
      <c r="D24" s="7" t="s">
        <v>43</v>
      </c>
      <c r="E24" s="7" t="s">
        <v>184</v>
      </c>
      <c r="F24" s="7" t="s">
        <v>42</v>
      </c>
      <c r="G24" s="7" t="s">
        <v>38</v>
      </c>
      <c r="H24" s="7" t="s">
        <v>117</v>
      </c>
      <c r="I24" s="7" t="s">
        <v>52</v>
      </c>
      <c r="J24" s="59">
        <f>107.8</f>
        <v>107.8</v>
      </c>
      <c r="K24" s="59">
        <v>0</v>
      </c>
      <c r="L24" s="59">
        <f t="shared" si="0"/>
        <v>-28</v>
      </c>
      <c r="M24" s="59">
        <v>79.8</v>
      </c>
      <c r="N24" s="59">
        <v>0</v>
      </c>
    </row>
    <row r="25" spans="1:14" x14ac:dyDescent="0.25">
      <c r="A25" s="10" t="s">
        <v>13</v>
      </c>
      <c r="B25" s="112">
        <v>650</v>
      </c>
      <c r="C25" s="7" t="s">
        <v>38</v>
      </c>
      <c r="D25" s="7" t="s">
        <v>43</v>
      </c>
      <c r="E25" s="7" t="s">
        <v>184</v>
      </c>
      <c r="F25" s="7" t="s">
        <v>42</v>
      </c>
      <c r="G25" s="7" t="s">
        <v>38</v>
      </c>
      <c r="H25" s="7" t="s">
        <v>117</v>
      </c>
      <c r="I25" s="7" t="s">
        <v>56</v>
      </c>
      <c r="J25" s="59">
        <f>J26</f>
        <v>31.8</v>
      </c>
      <c r="K25" s="59">
        <f>K26</f>
        <v>0</v>
      </c>
      <c r="L25" s="59">
        <f t="shared" si="0"/>
        <v>-2.6000000000000014</v>
      </c>
      <c r="M25" s="59">
        <f>M26</f>
        <v>29.2</v>
      </c>
      <c r="N25" s="59">
        <f>N26</f>
        <v>0</v>
      </c>
    </row>
    <row r="26" spans="1:14" x14ac:dyDescent="0.25">
      <c r="A26" s="40" t="s">
        <v>224</v>
      </c>
      <c r="B26" s="112">
        <v>650</v>
      </c>
      <c r="C26" s="7" t="s">
        <v>38</v>
      </c>
      <c r="D26" s="7" t="s">
        <v>43</v>
      </c>
      <c r="E26" s="7" t="s">
        <v>184</v>
      </c>
      <c r="F26" s="7" t="s">
        <v>42</v>
      </c>
      <c r="G26" s="7" t="s">
        <v>38</v>
      </c>
      <c r="H26" s="7" t="s">
        <v>117</v>
      </c>
      <c r="I26" s="7" t="s">
        <v>118</v>
      </c>
      <c r="J26" s="59">
        <v>31.8</v>
      </c>
      <c r="K26" s="59">
        <v>0</v>
      </c>
      <c r="L26" s="59">
        <f t="shared" si="0"/>
        <v>-2.6000000000000014</v>
      </c>
      <c r="M26" s="59">
        <v>29.2</v>
      </c>
      <c r="N26" s="59">
        <v>0</v>
      </c>
    </row>
    <row r="27" spans="1:14" s="88" customFormat="1" ht="54" x14ac:dyDescent="0.25">
      <c r="A27" s="49" t="s">
        <v>153</v>
      </c>
      <c r="B27" s="111">
        <v>650</v>
      </c>
      <c r="C27" s="21" t="s">
        <v>38</v>
      </c>
      <c r="D27" s="21" t="s">
        <v>142</v>
      </c>
      <c r="E27" s="21" t="s">
        <v>39</v>
      </c>
      <c r="F27" s="21" t="s">
        <v>42</v>
      </c>
      <c r="G27" s="21" t="s">
        <v>39</v>
      </c>
      <c r="H27" s="21" t="s">
        <v>112</v>
      </c>
      <c r="I27" s="21" t="s">
        <v>40</v>
      </c>
      <c r="J27" s="57">
        <f>J33+J28</f>
        <v>91.4</v>
      </c>
      <c r="K27" s="57">
        <f>K33+K28</f>
        <v>0</v>
      </c>
      <c r="L27" s="57">
        <f t="shared" si="0"/>
        <v>0</v>
      </c>
      <c r="M27" s="57">
        <f>M33+M28</f>
        <v>91.4</v>
      </c>
      <c r="N27" s="57">
        <f>N33+N28</f>
        <v>0</v>
      </c>
    </row>
    <row r="28" spans="1:14" x14ac:dyDescent="0.25">
      <c r="A28" s="10" t="s">
        <v>20</v>
      </c>
      <c r="B28" s="112">
        <v>650</v>
      </c>
      <c r="C28" s="7" t="s">
        <v>38</v>
      </c>
      <c r="D28" s="7" t="s">
        <v>142</v>
      </c>
      <c r="E28" s="7" t="s">
        <v>55</v>
      </c>
      <c r="F28" s="7" t="s">
        <v>42</v>
      </c>
      <c r="G28" s="7" t="s">
        <v>39</v>
      </c>
      <c r="H28" s="7" t="s">
        <v>112</v>
      </c>
      <c r="I28" s="7" t="s">
        <v>40</v>
      </c>
      <c r="J28" s="59">
        <f t="shared" ref="J28:N30" si="4">J29</f>
        <v>38.700000000000003</v>
      </c>
      <c r="K28" s="59">
        <f t="shared" si="4"/>
        <v>0</v>
      </c>
      <c r="L28" s="59">
        <f t="shared" si="0"/>
        <v>0</v>
      </c>
      <c r="M28" s="59">
        <f t="shared" si="4"/>
        <v>38.700000000000003</v>
      </c>
      <c r="N28" s="59">
        <f t="shared" si="4"/>
        <v>0</v>
      </c>
    </row>
    <row r="29" spans="1:14" ht="51.75" x14ac:dyDescent="0.25">
      <c r="A29" s="23" t="s">
        <v>185</v>
      </c>
      <c r="B29" s="112">
        <v>650</v>
      </c>
      <c r="C29" s="7" t="s">
        <v>38</v>
      </c>
      <c r="D29" s="7" t="s">
        <v>142</v>
      </c>
      <c r="E29" s="7" t="s">
        <v>55</v>
      </c>
      <c r="F29" s="7" t="s">
        <v>42</v>
      </c>
      <c r="G29" s="7" t="s">
        <v>41</v>
      </c>
      <c r="H29" s="7" t="s">
        <v>112</v>
      </c>
      <c r="I29" s="7" t="s">
        <v>40</v>
      </c>
      <c r="J29" s="59">
        <f t="shared" si="4"/>
        <v>38.700000000000003</v>
      </c>
      <c r="K29" s="59">
        <f t="shared" si="4"/>
        <v>0</v>
      </c>
      <c r="L29" s="59">
        <f t="shared" si="0"/>
        <v>0</v>
      </c>
      <c r="M29" s="59">
        <f t="shared" si="4"/>
        <v>38.700000000000003</v>
      </c>
      <c r="N29" s="59">
        <f t="shared" si="4"/>
        <v>0</v>
      </c>
    </row>
    <row r="30" spans="1:14" ht="90" x14ac:dyDescent="0.25">
      <c r="A30" s="10" t="s">
        <v>218</v>
      </c>
      <c r="B30" s="112">
        <v>650</v>
      </c>
      <c r="C30" s="7" t="s">
        <v>38</v>
      </c>
      <c r="D30" s="7" t="s">
        <v>142</v>
      </c>
      <c r="E30" s="7" t="s">
        <v>55</v>
      </c>
      <c r="F30" s="7" t="s">
        <v>42</v>
      </c>
      <c r="G30" s="7" t="s">
        <v>41</v>
      </c>
      <c r="H30" s="7" t="s">
        <v>154</v>
      </c>
      <c r="I30" s="7" t="s">
        <v>40</v>
      </c>
      <c r="J30" s="59">
        <f t="shared" si="4"/>
        <v>38.700000000000003</v>
      </c>
      <c r="K30" s="59">
        <f t="shared" si="4"/>
        <v>0</v>
      </c>
      <c r="L30" s="59">
        <f t="shared" si="0"/>
        <v>0</v>
      </c>
      <c r="M30" s="59">
        <f t="shared" si="4"/>
        <v>38.700000000000003</v>
      </c>
      <c r="N30" s="59">
        <f t="shared" si="4"/>
        <v>0</v>
      </c>
    </row>
    <row r="31" spans="1:14" x14ac:dyDescent="0.25">
      <c r="A31" s="10" t="s">
        <v>34</v>
      </c>
      <c r="B31" s="112">
        <v>650</v>
      </c>
      <c r="C31" s="7" t="s">
        <v>38</v>
      </c>
      <c r="D31" s="7" t="s">
        <v>142</v>
      </c>
      <c r="E31" s="7" t="s">
        <v>55</v>
      </c>
      <c r="F31" s="7" t="s">
        <v>42</v>
      </c>
      <c r="G31" s="7" t="s">
        <v>41</v>
      </c>
      <c r="H31" s="7" t="s">
        <v>154</v>
      </c>
      <c r="I31" s="7" t="s">
        <v>143</v>
      </c>
      <c r="J31" s="59">
        <f>J32</f>
        <v>38.700000000000003</v>
      </c>
      <c r="K31" s="59">
        <f>K32</f>
        <v>0</v>
      </c>
      <c r="L31" s="59">
        <f t="shared" si="0"/>
        <v>0</v>
      </c>
      <c r="M31" s="59">
        <f>M32</f>
        <v>38.700000000000003</v>
      </c>
      <c r="N31" s="59">
        <f>N32</f>
        <v>0</v>
      </c>
    </row>
    <row r="32" spans="1:14" x14ac:dyDescent="0.25">
      <c r="A32" s="19" t="s">
        <v>61</v>
      </c>
      <c r="B32" s="112">
        <v>650</v>
      </c>
      <c r="C32" s="7" t="s">
        <v>38</v>
      </c>
      <c r="D32" s="7" t="s">
        <v>142</v>
      </c>
      <c r="E32" s="7" t="s">
        <v>55</v>
      </c>
      <c r="F32" s="7" t="s">
        <v>42</v>
      </c>
      <c r="G32" s="7" t="s">
        <v>41</v>
      </c>
      <c r="H32" s="7" t="s">
        <v>154</v>
      </c>
      <c r="I32" s="7" t="s">
        <v>144</v>
      </c>
      <c r="J32" s="59">
        <v>38.700000000000003</v>
      </c>
      <c r="K32" s="59">
        <v>0</v>
      </c>
      <c r="L32" s="59">
        <f t="shared" si="0"/>
        <v>0</v>
      </c>
      <c r="M32" s="59">
        <v>38.700000000000003</v>
      </c>
      <c r="N32" s="59">
        <v>0</v>
      </c>
    </row>
    <row r="33" spans="1:14" ht="77.25" x14ac:dyDescent="0.25">
      <c r="A33" s="52" t="s">
        <v>187</v>
      </c>
      <c r="B33" s="112">
        <v>650</v>
      </c>
      <c r="C33" s="7" t="s">
        <v>38</v>
      </c>
      <c r="D33" s="7" t="s">
        <v>142</v>
      </c>
      <c r="E33" s="7" t="s">
        <v>186</v>
      </c>
      <c r="F33" s="7" t="s">
        <v>42</v>
      </c>
      <c r="G33" s="7" t="s">
        <v>39</v>
      </c>
      <c r="H33" s="7" t="s">
        <v>112</v>
      </c>
      <c r="I33" s="7" t="s">
        <v>40</v>
      </c>
      <c r="J33" s="59">
        <f>J34</f>
        <v>52.7</v>
      </c>
      <c r="K33" s="59">
        <f>K34</f>
        <v>0</v>
      </c>
      <c r="L33" s="59">
        <f t="shared" si="0"/>
        <v>0</v>
      </c>
      <c r="M33" s="59">
        <f>M34</f>
        <v>52.7</v>
      </c>
      <c r="N33" s="59">
        <f>N34</f>
        <v>0</v>
      </c>
    </row>
    <row r="34" spans="1:14" ht="39" x14ac:dyDescent="0.25">
      <c r="A34" s="40" t="s">
        <v>188</v>
      </c>
      <c r="B34" s="112">
        <v>650</v>
      </c>
      <c r="C34" s="7" t="s">
        <v>38</v>
      </c>
      <c r="D34" s="7" t="s">
        <v>142</v>
      </c>
      <c r="E34" s="7" t="s">
        <v>186</v>
      </c>
      <c r="F34" s="7" t="s">
        <v>42</v>
      </c>
      <c r="G34" s="7" t="s">
        <v>41</v>
      </c>
      <c r="H34" s="7" t="s">
        <v>112</v>
      </c>
      <c r="I34" s="7" t="s">
        <v>40</v>
      </c>
      <c r="J34" s="59">
        <f t="shared" ref="J34:N35" si="5">J35</f>
        <v>52.7</v>
      </c>
      <c r="K34" s="59">
        <f t="shared" si="5"/>
        <v>0</v>
      </c>
      <c r="L34" s="59">
        <f t="shared" si="0"/>
        <v>0</v>
      </c>
      <c r="M34" s="59">
        <f t="shared" si="5"/>
        <v>52.7</v>
      </c>
      <c r="N34" s="59">
        <f t="shared" si="5"/>
        <v>0</v>
      </c>
    </row>
    <row r="35" spans="1:14" ht="90" x14ac:dyDescent="0.25">
      <c r="A35" s="40" t="s">
        <v>218</v>
      </c>
      <c r="B35" s="112">
        <v>650</v>
      </c>
      <c r="C35" s="7" t="s">
        <v>38</v>
      </c>
      <c r="D35" s="7" t="s">
        <v>142</v>
      </c>
      <c r="E35" s="7" t="s">
        <v>186</v>
      </c>
      <c r="F35" s="7" t="s">
        <v>42</v>
      </c>
      <c r="G35" s="7" t="s">
        <v>41</v>
      </c>
      <c r="H35" s="7" t="s">
        <v>154</v>
      </c>
      <c r="I35" s="7" t="s">
        <v>40</v>
      </c>
      <c r="J35" s="59">
        <f t="shared" si="5"/>
        <v>52.7</v>
      </c>
      <c r="K35" s="59">
        <f t="shared" si="5"/>
        <v>0</v>
      </c>
      <c r="L35" s="59">
        <f t="shared" si="0"/>
        <v>0</v>
      </c>
      <c r="M35" s="59">
        <f t="shared" si="5"/>
        <v>52.7</v>
      </c>
      <c r="N35" s="59">
        <f t="shared" si="5"/>
        <v>0</v>
      </c>
    </row>
    <row r="36" spans="1:14" x14ac:dyDescent="0.25">
      <c r="A36" s="10" t="s">
        <v>34</v>
      </c>
      <c r="B36" s="112">
        <v>650</v>
      </c>
      <c r="C36" s="7" t="s">
        <v>38</v>
      </c>
      <c r="D36" s="7" t="s">
        <v>142</v>
      </c>
      <c r="E36" s="7" t="s">
        <v>186</v>
      </c>
      <c r="F36" s="7" t="s">
        <v>42</v>
      </c>
      <c r="G36" s="7" t="s">
        <v>41</v>
      </c>
      <c r="H36" s="7" t="s">
        <v>154</v>
      </c>
      <c r="I36" s="7" t="s">
        <v>143</v>
      </c>
      <c r="J36" s="59">
        <f>J37</f>
        <v>52.7</v>
      </c>
      <c r="K36" s="59">
        <f>K37</f>
        <v>0</v>
      </c>
      <c r="L36" s="59">
        <f t="shared" si="0"/>
        <v>0</v>
      </c>
      <c r="M36" s="59">
        <f>M37</f>
        <v>52.7</v>
      </c>
      <c r="N36" s="59">
        <f>N37</f>
        <v>0</v>
      </c>
    </row>
    <row r="37" spans="1:14" x14ac:dyDescent="0.25">
      <c r="A37" s="19" t="s">
        <v>61</v>
      </c>
      <c r="B37" s="112">
        <v>650</v>
      </c>
      <c r="C37" s="7" t="s">
        <v>38</v>
      </c>
      <c r="D37" s="7" t="s">
        <v>142</v>
      </c>
      <c r="E37" s="7" t="s">
        <v>186</v>
      </c>
      <c r="F37" s="7" t="s">
        <v>42</v>
      </c>
      <c r="G37" s="7" t="s">
        <v>41</v>
      </c>
      <c r="H37" s="7" t="s">
        <v>154</v>
      </c>
      <c r="I37" s="7" t="s">
        <v>144</v>
      </c>
      <c r="J37" s="59">
        <v>52.7</v>
      </c>
      <c r="K37" s="59">
        <v>0</v>
      </c>
      <c r="L37" s="59">
        <f t="shared" si="0"/>
        <v>0</v>
      </c>
      <c r="M37" s="59">
        <v>52.7</v>
      </c>
      <c r="N37" s="59">
        <v>0</v>
      </c>
    </row>
    <row r="38" spans="1:14" s="88" customFormat="1" ht="31.5" customHeight="1" x14ac:dyDescent="0.25">
      <c r="A38" s="76" t="s">
        <v>229</v>
      </c>
      <c r="B38" s="112">
        <v>650</v>
      </c>
      <c r="C38" s="21" t="s">
        <v>38</v>
      </c>
      <c r="D38" s="21" t="s">
        <v>231</v>
      </c>
      <c r="E38" s="21" t="s">
        <v>39</v>
      </c>
      <c r="F38" s="21" t="s">
        <v>42</v>
      </c>
      <c r="G38" s="21" t="s">
        <v>39</v>
      </c>
      <c r="H38" s="21" t="s">
        <v>112</v>
      </c>
      <c r="I38" s="21" t="s">
        <v>40</v>
      </c>
      <c r="J38" s="57">
        <f t="shared" ref="J38:K42" si="6">J39</f>
        <v>349</v>
      </c>
      <c r="K38" s="57">
        <f t="shared" si="6"/>
        <v>0</v>
      </c>
      <c r="L38" s="57">
        <f t="shared" si="0"/>
        <v>50</v>
      </c>
      <c r="M38" s="57">
        <f t="shared" ref="M38:N42" si="7">M39</f>
        <v>399</v>
      </c>
      <c r="N38" s="57">
        <f t="shared" si="7"/>
        <v>0</v>
      </c>
    </row>
    <row r="39" spans="1:14" x14ac:dyDescent="0.25">
      <c r="A39" s="19" t="s">
        <v>20</v>
      </c>
      <c r="B39" s="112">
        <v>650</v>
      </c>
      <c r="C39" s="7" t="s">
        <v>38</v>
      </c>
      <c r="D39" s="7" t="s">
        <v>231</v>
      </c>
      <c r="E39" s="7" t="s">
        <v>55</v>
      </c>
      <c r="F39" s="7" t="s">
        <v>42</v>
      </c>
      <c r="G39" s="7" t="s">
        <v>39</v>
      </c>
      <c r="H39" s="7" t="s">
        <v>112</v>
      </c>
      <c r="I39" s="7" t="s">
        <v>40</v>
      </c>
      <c r="J39" s="59">
        <f t="shared" si="6"/>
        <v>349</v>
      </c>
      <c r="K39" s="59">
        <f t="shared" si="6"/>
        <v>0</v>
      </c>
      <c r="L39" s="59">
        <f t="shared" si="0"/>
        <v>50</v>
      </c>
      <c r="M39" s="59">
        <f t="shared" si="7"/>
        <v>399</v>
      </c>
      <c r="N39" s="59">
        <f t="shared" si="7"/>
        <v>0</v>
      </c>
    </row>
    <row r="40" spans="1:14" ht="51.75" x14ac:dyDescent="0.25">
      <c r="A40" s="19" t="s">
        <v>131</v>
      </c>
      <c r="B40" s="112">
        <v>650</v>
      </c>
      <c r="C40" s="7" t="s">
        <v>38</v>
      </c>
      <c r="D40" s="7" t="s">
        <v>231</v>
      </c>
      <c r="E40" s="7" t="s">
        <v>55</v>
      </c>
      <c r="F40" s="7" t="s">
        <v>42</v>
      </c>
      <c r="G40" s="7" t="s">
        <v>38</v>
      </c>
      <c r="H40" s="7" t="s">
        <v>112</v>
      </c>
      <c r="I40" s="7" t="s">
        <v>40</v>
      </c>
      <c r="J40" s="59">
        <f t="shared" si="6"/>
        <v>349</v>
      </c>
      <c r="K40" s="59">
        <f t="shared" si="6"/>
        <v>0</v>
      </c>
      <c r="L40" s="59">
        <f t="shared" si="0"/>
        <v>50</v>
      </c>
      <c r="M40" s="59">
        <f t="shared" si="7"/>
        <v>399</v>
      </c>
      <c r="N40" s="59">
        <f t="shared" si="7"/>
        <v>0</v>
      </c>
    </row>
    <row r="41" spans="1:14" ht="39" x14ac:dyDescent="0.25">
      <c r="A41" s="19" t="s">
        <v>230</v>
      </c>
      <c r="B41" s="112">
        <v>650</v>
      </c>
      <c r="C41" s="7" t="s">
        <v>38</v>
      </c>
      <c r="D41" s="7" t="s">
        <v>231</v>
      </c>
      <c r="E41" s="7" t="s">
        <v>55</v>
      </c>
      <c r="F41" s="7" t="s">
        <v>42</v>
      </c>
      <c r="G41" s="7" t="s">
        <v>38</v>
      </c>
      <c r="H41" s="7" t="s">
        <v>232</v>
      </c>
      <c r="I41" s="7" t="s">
        <v>40</v>
      </c>
      <c r="J41" s="59">
        <f t="shared" si="6"/>
        <v>349</v>
      </c>
      <c r="K41" s="59">
        <f t="shared" si="6"/>
        <v>0</v>
      </c>
      <c r="L41" s="59">
        <f t="shared" si="0"/>
        <v>50</v>
      </c>
      <c r="M41" s="59">
        <f t="shared" si="7"/>
        <v>399</v>
      </c>
      <c r="N41" s="59">
        <f t="shared" si="7"/>
        <v>0</v>
      </c>
    </row>
    <row r="42" spans="1:14" x14ac:dyDescent="0.25">
      <c r="A42" s="19" t="s">
        <v>13</v>
      </c>
      <c r="B42" s="112">
        <v>650</v>
      </c>
      <c r="C42" s="7" t="s">
        <v>38</v>
      </c>
      <c r="D42" s="7" t="s">
        <v>231</v>
      </c>
      <c r="E42" s="7" t="s">
        <v>55</v>
      </c>
      <c r="F42" s="7" t="s">
        <v>42</v>
      </c>
      <c r="G42" s="7" t="s">
        <v>38</v>
      </c>
      <c r="H42" s="7" t="s">
        <v>232</v>
      </c>
      <c r="I42" s="7" t="s">
        <v>56</v>
      </c>
      <c r="J42" s="59">
        <f t="shared" si="6"/>
        <v>349</v>
      </c>
      <c r="K42" s="59">
        <f t="shared" si="6"/>
        <v>0</v>
      </c>
      <c r="L42" s="59">
        <f t="shared" si="0"/>
        <v>50</v>
      </c>
      <c r="M42" s="59">
        <f t="shared" si="7"/>
        <v>399</v>
      </c>
      <c r="N42" s="59">
        <f t="shared" si="7"/>
        <v>0</v>
      </c>
    </row>
    <row r="43" spans="1:14" x14ac:dyDescent="0.25">
      <c r="A43" s="19" t="s">
        <v>233</v>
      </c>
      <c r="B43" s="112">
        <v>650</v>
      </c>
      <c r="C43" s="7" t="s">
        <v>38</v>
      </c>
      <c r="D43" s="7" t="s">
        <v>231</v>
      </c>
      <c r="E43" s="7" t="s">
        <v>55</v>
      </c>
      <c r="F43" s="7" t="s">
        <v>42</v>
      </c>
      <c r="G43" s="7" t="s">
        <v>38</v>
      </c>
      <c r="H43" s="7" t="s">
        <v>232</v>
      </c>
      <c r="I43" s="7" t="s">
        <v>234</v>
      </c>
      <c r="J43" s="59">
        <v>349</v>
      </c>
      <c r="K43" s="59">
        <v>0</v>
      </c>
      <c r="L43" s="59">
        <f t="shared" si="0"/>
        <v>50</v>
      </c>
      <c r="M43" s="59">
        <v>399</v>
      </c>
      <c r="N43" s="59">
        <v>0</v>
      </c>
    </row>
    <row r="44" spans="1:14" s="88" customFormat="1" x14ac:dyDescent="0.25">
      <c r="A44" s="73" t="s">
        <v>14</v>
      </c>
      <c r="B44" s="112">
        <v>650</v>
      </c>
      <c r="C44" s="74" t="s">
        <v>38</v>
      </c>
      <c r="D44" s="74" t="s">
        <v>119</v>
      </c>
      <c r="E44" s="74" t="s">
        <v>39</v>
      </c>
      <c r="F44" s="74" t="s">
        <v>42</v>
      </c>
      <c r="G44" s="74" t="s">
        <v>39</v>
      </c>
      <c r="H44" s="74" t="s">
        <v>112</v>
      </c>
      <c r="I44" s="74" t="s">
        <v>40</v>
      </c>
      <c r="J44" s="75">
        <f>J45</f>
        <v>97</v>
      </c>
      <c r="K44" s="75">
        <f>K45</f>
        <v>0</v>
      </c>
      <c r="L44" s="57">
        <f t="shared" si="0"/>
        <v>-3</v>
      </c>
      <c r="M44" s="57">
        <f>M45</f>
        <v>94</v>
      </c>
      <c r="N44" s="75">
        <f>N45</f>
        <v>0</v>
      </c>
    </row>
    <row r="45" spans="1:14" ht="77.25" x14ac:dyDescent="0.25">
      <c r="A45" s="52" t="s">
        <v>187</v>
      </c>
      <c r="B45" s="112">
        <v>650</v>
      </c>
      <c r="C45" s="7" t="s">
        <v>38</v>
      </c>
      <c r="D45" s="7" t="s">
        <v>119</v>
      </c>
      <c r="E45" s="7" t="s">
        <v>186</v>
      </c>
      <c r="F45" s="7" t="s">
        <v>42</v>
      </c>
      <c r="G45" s="7" t="s">
        <v>39</v>
      </c>
      <c r="H45" s="7" t="s">
        <v>112</v>
      </c>
      <c r="I45" s="7" t="s">
        <v>40</v>
      </c>
      <c r="J45" s="59">
        <f>J46</f>
        <v>97</v>
      </c>
      <c r="K45" s="59">
        <f>K46</f>
        <v>0</v>
      </c>
      <c r="L45" s="59">
        <f t="shared" si="0"/>
        <v>-3</v>
      </c>
      <c r="M45" s="59">
        <f>M46</f>
        <v>94</v>
      </c>
      <c r="N45" s="59">
        <f>N46</f>
        <v>0</v>
      </c>
    </row>
    <row r="46" spans="1:14" ht="39" x14ac:dyDescent="0.25">
      <c r="A46" s="10" t="s">
        <v>120</v>
      </c>
      <c r="B46" s="112">
        <v>650</v>
      </c>
      <c r="C46" s="7" t="s">
        <v>38</v>
      </c>
      <c r="D46" s="7" t="s">
        <v>119</v>
      </c>
      <c r="E46" s="7" t="s">
        <v>186</v>
      </c>
      <c r="F46" s="7" t="s">
        <v>42</v>
      </c>
      <c r="G46" s="7" t="s">
        <v>45</v>
      </c>
      <c r="H46" s="7" t="s">
        <v>112</v>
      </c>
      <c r="I46" s="7" t="s">
        <v>40</v>
      </c>
      <c r="J46" s="59">
        <f t="shared" ref="J46:N47" si="8">J47</f>
        <v>97</v>
      </c>
      <c r="K46" s="59">
        <f t="shared" si="8"/>
        <v>0</v>
      </c>
      <c r="L46" s="59">
        <f t="shared" si="0"/>
        <v>-3</v>
      </c>
      <c r="M46" s="59">
        <f t="shared" si="8"/>
        <v>94</v>
      </c>
      <c r="N46" s="59">
        <f t="shared" si="8"/>
        <v>0</v>
      </c>
    </row>
    <row r="47" spans="1:14" x14ac:dyDescent="0.25">
      <c r="A47" s="40" t="s">
        <v>179</v>
      </c>
      <c r="B47" s="112">
        <v>650</v>
      </c>
      <c r="C47" s="7" t="s">
        <v>38</v>
      </c>
      <c r="D47" s="7" t="s">
        <v>119</v>
      </c>
      <c r="E47" s="7" t="s">
        <v>186</v>
      </c>
      <c r="F47" s="7" t="s">
        <v>42</v>
      </c>
      <c r="G47" s="7" t="s">
        <v>45</v>
      </c>
      <c r="H47" s="7" t="s">
        <v>121</v>
      </c>
      <c r="I47" s="7" t="s">
        <v>40</v>
      </c>
      <c r="J47" s="59">
        <f t="shared" si="8"/>
        <v>97</v>
      </c>
      <c r="K47" s="59">
        <f t="shared" si="8"/>
        <v>0</v>
      </c>
      <c r="L47" s="59">
        <f t="shared" si="0"/>
        <v>-3</v>
      </c>
      <c r="M47" s="59">
        <f t="shared" si="8"/>
        <v>94</v>
      </c>
      <c r="N47" s="59">
        <f t="shared" si="8"/>
        <v>0</v>
      </c>
    </row>
    <row r="48" spans="1:14" x14ac:dyDescent="0.25">
      <c r="A48" s="10" t="s">
        <v>13</v>
      </c>
      <c r="B48" s="112">
        <v>650</v>
      </c>
      <c r="C48" s="7" t="s">
        <v>38</v>
      </c>
      <c r="D48" s="7" t="s">
        <v>119</v>
      </c>
      <c r="E48" s="7" t="s">
        <v>186</v>
      </c>
      <c r="F48" s="7" t="s">
        <v>42</v>
      </c>
      <c r="G48" s="7" t="s">
        <v>45</v>
      </c>
      <c r="H48" s="7" t="s">
        <v>121</v>
      </c>
      <c r="I48" s="7" t="s">
        <v>56</v>
      </c>
      <c r="J48" s="59">
        <f>J49</f>
        <v>97</v>
      </c>
      <c r="K48" s="59">
        <f>K49</f>
        <v>0</v>
      </c>
      <c r="L48" s="59">
        <f t="shared" si="0"/>
        <v>-3</v>
      </c>
      <c r="M48" s="59">
        <f>M49</f>
        <v>94</v>
      </c>
      <c r="N48" s="59">
        <f>N49</f>
        <v>0</v>
      </c>
    </row>
    <row r="49" spans="1:14" x14ac:dyDescent="0.25">
      <c r="A49" s="10" t="s">
        <v>15</v>
      </c>
      <c r="B49" s="112">
        <v>650</v>
      </c>
      <c r="C49" s="7" t="s">
        <v>38</v>
      </c>
      <c r="D49" s="7" t="s">
        <v>119</v>
      </c>
      <c r="E49" s="7" t="s">
        <v>186</v>
      </c>
      <c r="F49" s="7" t="s">
        <v>42</v>
      </c>
      <c r="G49" s="7" t="s">
        <v>45</v>
      </c>
      <c r="H49" s="7" t="s">
        <v>121</v>
      </c>
      <c r="I49" s="7" t="s">
        <v>57</v>
      </c>
      <c r="J49" s="59">
        <f>100-3</f>
        <v>97</v>
      </c>
      <c r="K49" s="59">
        <v>0</v>
      </c>
      <c r="L49" s="59">
        <f t="shared" si="0"/>
        <v>-3</v>
      </c>
      <c r="M49" s="59">
        <v>94</v>
      </c>
      <c r="N49" s="59">
        <v>0</v>
      </c>
    </row>
    <row r="50" spans="1:14" s="88" customFormat="1" x14ac:dyDescent="0.25">
      <c r="A50" s="65" t="s">
        <v>16</v>
      </c>
      <c r="B50" s="111">
        <v>650</v>
      </c>
      <c r="C50" s="21" t="s">
        <v>38</v>
      </c>
      <c r="D50" s="21" t="s">
        <v>49</v>
      </c>
      <c r="E50" s="21" t="s">
        <v>39</v>
      </c>
      <c r="F50" s="21" t="s">
        <v>42</v>
      </c>
      <c r="G50" s="21" t="s">
        <v>39</v>
      </c>
      <c r="H50" s="21" t="s">
        <v>112</v>
      </c>
      <c r="I50" s="21" t="s">
        <v>40</v>
      </c>
      <c r="J50" s="57">
        <f>J51+J64</f>
        <v>16223.7</v>
      </c>
      <c r="K50" s="57">
        <f>K51+K64</f>
        <v>0</v>
      </c>
      <c r="L50" s="57">
        <f t="shared" si="0"/>
        <v>1012.1999999999971</v>
      </c>
      <c r="M50" s="57">
        <f>M51+M64</f>
        <v>17235.899999999998</v>
      </c>
      <c r="N50" s="57">
        <f>N51+N64</f>
        <v>0</v>
      </c>
    </row>
    <row r="51" spans="1:14" ht="51.75" x14ac:dyDescent="0.25">
      <c r="A51" s="52" t="s">
        <v>183</v>
      </c>
      <c r="B51" s="112">
        <v>650</v>
      </c>
      <c r="C51" s="7" t="s">
        <v>38</v>
      </c>
      <c r="D51" s="7" t="s">
        <v>49</v>
      </c>
      <c r="E51" s="7" t="s">
        <v>184</v>
      </c>
      <c r="F51" s="7" t="s">
        <v>42</v>
      </c>
      <c r="G51" s="7" t="s">
        <v>39</v>
      </c>
      <c r="H51" s="7" t="s">
        <v>112</v>
      </c>
      <c r="I51" s="7" t="s">
        <v>40</v>
      </c>
      <c r="J51" s="59">
        <f>J56</f>
        <v>16193.7</v>
      </c>
      <c r="K51" s="59">
        <f>K56</f>
        <v>0</v>
      </c>
      <c r="L51" s="59">
        <f t="shared" si="0"/>
        <v>1012.1999999999971</v>
      </c>
      <c r="M51" s="59">
        <f>M52+M56</f>
        <v>17205.899999999998</v>
      </c>
      <c r="N51" s="59">
        <f>N56</f>
        <v>0</v>
      </c>
    </row>
    <row r="52" spans="1:14" ht="51.75" x14ac:dyDescent="0.25">
      <c r="A52" s="52" t="s">
        <v>156</v>
      </c>
      <c r="B52" s="112">
        <v>650</v>
      </c>
      <c r="C52" s="7" t="s">
        <v>38</v>
      </c>
      <c r="D52" s="7" t="s">
        <v>49</v>
      </c>
      <c r="E52" s="7" t="s">
        <v>184</v>
      </c>
      <c r="F52" s="7" t="s">
        <v>42</v>
      </c>
      <c r="G52" s="7" t="s">
        <v>38</v>
      </c>
      <c r="H52" s="7" t="s">
        <v>112</v>
      </c>
      <c r="I52" s="7" t="s">
        <v>40</v>
      </c>
      <c r="J52" s="59">
        <f t="shared" ref="J52:K54" si="9">J53</f>
        <v>0</v>
      </c>
      <c r="K52" s="59">
        <f t="shared" si="9"/>
        <v>0</v>
      </c>
      <c r="L52" s="59">
        <v>2.6000000000003638</v>
      </c>
      <c r="M52" s="59">
        <f t="shared" ref="M52:N54" si="10">M53</f>
        <v>2.6</v>
      </c>
      <c r="N52" s="59">
        <f t="shared" si="10"/>
        <v>0</v>
      </c>
    </row>
    <row r="53" spans="1:14" ht="26.25" x14ac:dyDescent="0.25">
      <c r="A53" s="52" t="s">
        <v>172</v>
      </c>
      <c r="B53" s="112">
        <v>650</v>
      </c>
      <c r="C53" s="7" t="s">
        <v>38</v>
      </c>
      <c r="D53" s="7" t="s">
        <v>49</v>
      </c>
      <c r="E53" s="7" t="s">
        <v>184</v>
      </c>
      <c r="F53" s="7" t="s">
        <v>42</v>
      </c>
      <c r="G53" s="7" t="s">
        <v>38</v>
      </c>
      <c r="H53" s="7" t="s">
        <v>129</v>
      </c>
      <c r="I53" s="7" t="s">
        <v>40</v>
      </c>
      <c r="J53" s="59">
        <f t="shared" si="9"/>
        <v>0</v>
      </c>
      <c r="K53" s="59">
        <f t="shared" si="9"/>
        <v>0</v>
      </c>
      <c r="L53" s="59">
        <v>2.6000000000003638</v>
      </c>
      <c r="M53" s="59">
        <f t="shared" si="10"/>
        <v>2.6</v>
      </c>
      <c r="N53" s="59">
        <f t="shared" si="10"/>
        <v>0</v>
      </c>
    </row>
    <row r="54" spans="1:14" x14ac:dyDescent="0.25">
      <c r="A54" s="52" t="s">
        <v>13</v>
      </c>
      <c r="B54" s="112">
        <v>650</v>
      </c>
      <c r="C54" s="7" t="s">
        <v>38</v>
      </c>
      <c r="D54" s="7" t="s">
        <v>49</v>
      </c>
      <c r="E54" s="7" t="s">
        <v>184</v>
      </c>
      <c r="F54" s="7" t="s">
        <v>42</v>
      </c>
      <c r="G54" s="7" t="s">
        <v>38</v>
      </c>
      <c r="H54" s="7" t="s">
        <v>129</v>
      </c>
      <c r="I54" s="7" t="s">
        <v>56</v>
      </c>
      <c r="J54" s="59">
        <f t="shared" si="9"/>
        <v>0</v>
      </c>
      <c r="K54" s="59">
        <f t="shared" si="9"/>
        <v>0</v>
      </c>
      <c r="L54" s="59">
        <v>2.6000000000003638</v>
      </c>
      <c r="M54" s="59">
        <f t="shared" si="10"/>
        <v>2.6</v>
      </c>
      <c r="N54" s="59">
        <f t="shared" si="10"/>
        <v>0</v>
      </c>
    </row>
    <row r="55" spans="1:14" x14ac:dyDescent="0.25">
      <c r="A55" s="52" t="s">
        <v>363</v>
      </c>
      <c r="B55" s="112">
        <v>650</v>
      </c>
      <c r="C55" s="7" t="s">
        <v>38</v>
      </c>
      <c r="D55" s="7" t="s">
        <v>49</v>
      </c>
      <c r="E55" s="7" t="s">
        <v>184</v>
      </c>
      <c r="F55" s="7" t="s">
        <v>42</v>
      </c>
      <c r="G55" s="7" t="s">
        <v>38</v>
      </c>
      <c r="H55" s="7" t="s">
        <v>129</v>
      </c>
      <c r="I55" s="7" t="s">
        <v>362</v>
      </c>
      <c r="J55" s="59">
        <v>0</v>
      </c>
      <c r="K55" s="59">
        <v>0</v>
      </c>
      <c r="L55" s="59">
        <v>2.6000000000003638</v>
      </c>
      <c r="M55" s="59">
        <v>2.6</v>
      </c>
      <c r="N55" s="59">
        <v>0</v>
      </c>
    </row>
    <row r="56" spans="1:14" ht="64.5" x14ac:dyDescent="0.25">
      <c r="A56" s="40" t="s">
        <v>158</v>
      </c>
      <c r="B56" s="112">
        <v>650</v>
      </c>
      <c r="C56" s="7" t="s">
        <v>38</v>
      </c>
      <c r="D56" s="7" t="s">
        <v>49</v>
      </c>
      <c r="E56" s="7" t="s">
        <v>184</v>
      </c>
      <c r="F56" s="7" t="s">
        <v>42</v>
      </c>
      <c r="G56" s="7" t="s">
        <v>41</v>
      </c>
      <c r="H56" s="7" t="s">
        <v>112</v>
      </c>
      <c r="I56" s="7" t="s">
        <v>40</v>
      </c>
      <c r="J56" s="59">
        <f>J57</f>
        <v>16193.7</v>
      </c>
      <c r="K56" s="59">
        <f>K57</f>
        <v>0</v>
      </c>
      <c r="L56" s="59">
        <f t="shared" si="0"/>
        <v>1009.5999999999985</v>
      </c>
      <c r="M56" s="59">
        <f>M57</f>
        <v>17203.3</v>
      </c>
      <c r="N56" s="59">
        <f>N57</f>
        <v>0</v>
      </c>
    </row>
    <row r="57" spans="1:14" ht="39" x14ac:dyDescent="0.25">
      <c r="A57" s="40" t="s">
        <v>220</v>
      </c>
      <c r="B57" s="112">
        <v>650</v>
      </c>
      <c r="C57" s="7" t="s">
        <v>38</v>
      </c>
      <c r="D57" s="7" t="s">
        <v>49</v>
      </c>
      <c r="E57" s="7" t="s">
        <v>184</v>
      </c>
      <c r="F57" s="7" t="s">
        <v>42</v>
      </c>
      <c r="G57" s="7" t="s">
        <v>41</v>
      </c>
      <c r="H57" s="7" t="s">
        <v>130</v>
      </c>
      <c r="I57" s="7" t="s">
        <v>40</v>
      </c>
      <c r="J57" s="59">
        <f>J58+J60+J62</f>
        <v>16193.7</v>
      </c>
      <c r="K57" s="59">
        <f>K58+K60+K62</f>
        <v>0</v>
      </c>
      <c r="L57" s="59">
        <f t="shared" si="0"/>
        <v>1009.5999999999985</v>
      </c>
      <c r="M57" s="59">
        <f>M58+M60+M62</f>
        <v>17203.3</v>
      </c>
      <c r="N57" s="59">
        <f>N58+N60+N62</f>
        <v>0</v>
      </c>
    </row>
    <row r="58" spans="1:14" ht="76.5" x14ac:dyDescent="0.25">
      <c r="A58" s="22" t="s">
        <v>146</v>
      </c>
      <c r="B58" s="112">
        <v>650</v>
      </c>
      <c r="C58" s="7" t="s">
        <v>38</v>
      </c>
      <c r="D58" s="7" t="s">
        <v>49</v>
      </c>
      <c r="E58" s="7" t="s">
        <v>184</v>
      </c>
      <c r="F58" s="7" t="s">
        <v>42</v>
      </c>
      <c r="G58" s="7" t="s">
        <v>41</v>
      </c>
      <c r="H58" s="7" t="s">
        <v>130</v>
      </c>
      <c r="I58" s="7" t="s">
        <v>104</v>
      </c>
      <c r="J58" s="59">
        <f>J59</f>
        <v>12626.6</v>
      </c>
      <c r="K58" s="59">
        <f>K59</f>
        <v>0</v>
      </c>
      <c r="L58" s="59">
        <f t="shared" si="0"/>
        <v>0</v>
      </c>
      <c r="M58" s="59">
        <f>M59</f>
        <v>12626.6</v>
      </c>
      <c r="N58" s="59">
        <f>N59</f>
        <v>0</v>
      </c>
    </row>
    <row r="59" spans="1:14" ht="26.25" x14ac:dyDescent="0.25">
      <c r="A59" s="40" t="s">
        <v>17</v>
      </c>
      <c r="B59" s="112">
        <v>650</v>
      </c>
      <c r="C59" s="7" t="s">
        <v>38</v>
      </c>
      <c r="D59" s="7" t="s">
        <v>49</v>
      </c>
      <c r="E59" s="7" t="s">
        <v>184</v>
      </c>
      <c r="F59" s="7" t="s">
        <v>42</v>
      </c>
      <c r="G59" s="7" t="s">
        <v>41</v>
      </c>
      <c r="H59" s="7" t="s">
        <v>130</v>
      </c>
      <c r="I59" s="7" t="s">
        <v>105</v>
      </c>
      <c r="J59" s="59">
        <v>12626.6</v>
      </c>
      <c r="K59" s="59">
        <v>0</v>
      </c>
      <c r="L59" s="59">
        <f t="shared" si="0"/>
        <v>0</v>
      </c>
      <c r="M59" s="59">
        <v>12626.6</v>
      </c>
      <c r="N59" s="59">
        <v>0</v>
      </c>
    </row>
    <row r="60" spans="1:14" ht="38.25" x14ac:dyDescent="0.25">
      <c r="A60" s="22" t="s">
        <v>147</v>
      </c>
      <c r="B60" s="112">
        <v>650</v>
      </c>
      <c r="C60" s="7" t="s">
        <v>38</v>
      </c>
      <c r="D60" s="7" t="s">
        <v>49</v>
      </c>
      <c r="E60" s="7" t="s">
        <v>184</v>
      </c>
      <c r="F60" s="7" t="s">
        <v>42</v>
      </c>
      <c r="G60" s="7" t="s">
        <v>41</v>
      </c>
      <c r="H60" s="7" t="s">
        <v>130</v>
      </c>
      <c r="I60" s="7" t="s">
        <v>51</v>
      </c>
      <c r="J60" s="59">
        <f>J61</f>
        <v>3489.8</v>
      </c>
      <c r="K60" s="59">
        <f>K61</f>
        <v>0</v>
      </c>
      <c r="L60" s="59">
        <f t="shared" si="0"/>
        <v>1009.6000000000004</v>
      </c>
      <c r="M60" s="59">
        <f>M61</f>
        <v>4499.4000000000005</v>
      </c>
      <c r="N60" s="59">
        <f>N61</f>
        <v>0</v>
      </c>
    </row>
    <row r="61" spans="1:14" ht="39" x14ac:dyDescent="0.25">
      <c r="A61" s="10" t="s">
        <v>103</v>
      </c>
      <c r="B61" s="112">
        <v>650</v>
      </c>
      <c r="C61" s="7" t="s">
        <v>38</v>
      </c>
      <c r="D61" s="7" t="s">
        <v>49</v>
      </c>
      <c r="E61" s="7" t="s">
        <v>184</v>
      </c>
      <c r="F61" s="7" t="s">
        <v>42</v>
      </c>
      <c r="G61" s="7" t="s">
        <v>41</v>
      </c>
      <c r="H61" s="7" t="s">
        <v>130</v>
      </c>
      <c r="I61" s="7" t="s">
        <v>52</v>
      </c>
      <c r="J61" s="59">
        <f>4109.1-619.3</f>
        <v>3489.8</v>
      </c>
      <c r="K61" s="59">
        <v>0</v>
      </c>
      <c r="L61" s="59">
        <f t="shared" si="0"/>
        <v>1009.6000000000004</v>
      </c>
      <c r="M61" s="59">
        <f>4109.1-619.3+1000+9.6</f>
        <v>4499.4000000000005</v>
      </c>
      <c r="N61" s="59">
        <v>0</v>
      </c>
    </row>
    <row r="62" spans="1:14" x14ac:dyDescent="0.25">
      <c r="A62" s="10" t="s">
        <v>13</v>
      </c>
      <c r="B62" s="112">
        <v>650</v>
      </c>
      <c r="C62" s="7" t="s">
        <v>38</v>
      </c>
      <c r="D62" s="7" t="s">
        <v>49</v>
      </c>
      <c r="E62" s="7" t="s">
        <v>184</v>
      </c>
      <c r="F62" s="7" t="s">
        <v>42</v>
      </c>
      <c r="G62" s="7" t="s">
        <v>41</v>
      </c>
      <c r="H62" s="7" t="s">
        <v>130</v>
      </c>
      <c r="I62" s="7" t="s">
        <v>56</v>
      </c>
      <c r="J62" s="59">
        <f>J63</f>
        <v>77.3</v>
      </c>
      <c r="K62" s="59">
        <f>K63</f>
        <v>0</v>
      </c>
      <c r="L62" s="59">
        <f t="shared" si="0"/>
        <v>0</v>
      </c>
      <c r="M62" s="59">
        <f>M63</f>
        <v>77.3</v>
      </c>
      <c r="N62" s="59">
        <f>N63</f>
        <v>0</v>
      </c>
    </row>
    <row r="63" spans="1:14" x14ac:dyDescent="0.25">
      <c r="A63" s="10" t="s">
        <v>224</v>
      </c>
      <c r="B63" s="112">
        <v>650</v>
      </c>
      <c r="C63" s="7" t="s">
        <v>38</v>
      </c>
      <c r="D63" s="7" t="s">
        <v>49</v>
      </c>
      <c r="E63" s="7" t="s">
        <v>184</v>
      </c>
      <c r="F63" s="7" t="s">
        <v>42</v>
      </c>
      <c r="G63" s="7" t="s">
        <v>41</v>
      </c>
      <c r="H63" s="7" t="s">
        <v>130</v>
      </c>
      <c r="I63" s="7" t="s">
        <v>118</v>
      </c>
      <c r="J63" s="59">
        <f>97.3-20</f>
        <v>77.3</v>
      </c>
      <c r="K63" s="59">
        <v>0</v>
      </c>
      <c r="L63" s="59">
        <f t="shared" si="0"/>
        <v>0</v>
      </c>
      <c r="M63" s="59">
        <f>97.3-20</f>
        <v>77.3</v>
      </c>
      <c r="N63" s="59">
        <v>0</v>
      </c>
    </row>
    <row r="64" spans="1:14" ht="51.75" x14ac:dyDescent="0.25">
      <c r="A64" s="55" t="s">
        <v>189</v>
      </c>
      <c r="B64" s="112">
        <v>650</v>
      </c>
      <c r="C64" s="7" t="s">
        <v>38</v>
      </c>
      <c r="D64" s="7" t="s">
        <v>49</v>
      </c>
      <c r="E64" s="7" t="s">
        <v>190</v>
      </c>
      <c r="F64" s="7" t="s">
        <v>42</v>
      </c>
      <c r="G64" s="7" t="s">
        <v>39</v>
      </c>
      <c r="H64" s="7" t="s">
        <v>112</v>
      </c>
      <c r="I64" s="7" t="s">
        <v>40</v>
      </c>
      <c r="J64" s="59">
        <f>J65</f>
        <v>30</v>
      </c>
      <c r="K64" s="59">
        <f>K65</f>
        <v>0</v>
      </c>
      <c r="L64" s="59">
        <f t="shared" si="0"/>
        <v>0</v>
      </c>
      <c r="M64" s="59">
        <f>M65</f>
        <v>30</v>
      </c>
      <c r="N64" s="59">
        <f>N65</f>
        <v>0</v>
      </c>
    </row>
    <row r="65" spans="1:14" ht="64.5" x14ac:dyDescent="0.25">
      <c r="A65" s="66" t="s">
        <v>127</v>
      </c>
      <c r="B65" s="112">
        <v>650</v>
      </c>
      <c r="C65" s="8" t="s">
        <v>38</v>
      </c>
      <c r="D65" s="8" t="s">
        <v>49</v>
      </c>
      <c r="E65" s="8" t="s">
        <v>190</v>
      </c>
      <c r="F65" s="8" t="s">
        <v>50</v>
      </c>
      <c r="G65" s="8" t="s">
        <v>39</v>
      </c>
      <c r="H65" s="8" t="s">
        <v>112</v>
      </c>
      <c r="I65" s="7" t="s">
        <v>40</v>
      </c>
      <c r="J65" s="59">
        <f t="shared" ref="J65:N66" si="11">J66</f>
        <v>30</v>
      </c>
      <c r="K65" s="59">
        <f t="shared" si="11"/>
        <v>0</v>
      </c>
      <c r="L65" s="59">
        <f t="shared" si="0"/>
        <v>0</v>
      </c>
      <c r="M65" s="59">
        <f t="shared" si="11"/>
        <v>30</v>
      </c>
      <c r="N65" s="59">
        <f t="shared" si="11"/>
        <v>0</v>
      </c>
    </row>
    <row r="66" spans="1:14" ht="51.75" x14ac:dyDescent="0.25">
      <c r="A66" s="66" t="s">
        <v>128</v>
      </c>
      <c r="B66" s="112">
        <v>650</v>
      </c>
      <c r="C66" s="7" t="s">
        <v>38</v>
      </c>
      <c r="D66" s="7" t="s">
        <v>49</v>
      </c>
      <c r="E66" s="7" t="s">
        <v>190</v>
      </c>
      <c r="F66" s="7" t="s">
        <v>50</v>
      </c>
      <c r="G66" s="7" t="s">
        <v>38</v>
      </c>
      <c r="H66" s="7" t="s">
        <v>112</v>
      </c>
      <c r="I66" s="7" t="s">
        <v>40</v>
      </c>
      <c r="J66" s="59">
        <f t="shared" si="11"/>
        <v>30</v>
      </c>
      <c r="K66" s="59">
        <f t="shared" si="11"/>
        <v>0</v>
      </c>
      <c r="L66" s="59">
        <f t="shared" si="0"/>
        <v>0</v>
      </c>
      <c r="M66" s="59">
        <f t="shared" si="11"/>
        <v>30</v>
      </c>
      <c r="N66" s="59">
        <f t="shared" si="11"/>
        <v>0</v>
      </c>
    </row>
    <row r="67" spans="1:14" ht="39" x14ac:dyDescent="0.25">
      <c r="A67" s="66" t="s">
        <v>167</v>
      </c>
      <c r="B67" s="112">
        <v>650</v>
      </c>
      <c r="C67" s="7" t="s">
        <v>38</v>
      </c>
      <c r="D67" s="7" t="s">
        <v>49</v>
      </c>
      <c r="E67" s="7" t="s">
        <v>190</v>
      </c>
      <c r="F67" s="7" t="s">
        <v>50</v>
      </c>
      <c r="G67" s="7" t="s">
        <v>38</v>
      </c>
      <c r="H67" s="7" t="s">
        <v>122</v>
      </c>
      <c r="I67" s="7" t="s">
        <v>40</v>
      </c>
      <c r="J67" s="59">
        <f>J68</f>
        <v>30</v>
      </c>
      <c r="K67" s="59">
        <f>K68</f>
        <v>0</v>
      </c>
      <c r="L67" s="59">
        <f t="shared" si="0"/>
        <v>0</v>
      </c>
      <c r="M67" s="59">
        <f>M68</f>
        <v>30</v>
      </c>
      <c r="N67" s="59">
        <f>N68</f>
        <v>0</v>
      </c>
    </row>
    <row r="68" spans="1:14" ht="38.25" x14ac:dyDescent="0.25">
      <c r="A68" s="22" t="s">
        <v>147</v>
      </c>
      <c r="B68" s="112">
        <v>650</v>
      </c>
      <c r="C68" s="7" t="s">
        <v>38</v>
      </c>
      <c r="D68" s="7" t="s">
        <v>49</v>
      </c>
      <c r="E68" s="7" t="s">
        <v>190</v>
      </c>
      <c r="F68" s="7" t="s">
        <v>50</v>
      </c>
      <c r="G68" s="7" t="s">
        <v>38</v>
      </c>
      <c r="H68" s="7" t="s">
        <v>122</v>
      </c>
      <c r="I68" s="7" t="s">
        <v>51</v>
      </c>
      <c r="J68" s="59">
        <f>J69</f>
        <v>30</v>
      </c>
      <c r="K68" s="59">
        <f>K69</f>
        <v>0</v>
      </c>
      <c r="L68" s="59">
        <f t="shared" si="0"/>
        <v>0</v>
      </c>
      <c r="M68" s="59">
        <f>M69</f>
        <v>30</v>
      </c>
      <c r="N68" s="59">
        <f>N69</f>
        <v>0</v>
      </c>
    </row>
    <row r="69" spans="1:14" ht="39" x14ac:dyDescent="0.25">
      <c r="A69" s="10" t="s">
        <v>103</v>
      </c>
      <c r="B69" s="112">
        <v>650</v>
      </c>
      <c r="C69" s="7" t="s">
        <v>38</v>
      </c>
      <c r="D69" s="7" t="s">
        <v>49</v>
      </c>
      <c r="E69" s="7" t="s">
        <v>190</v>
      </c>
      <c r="F69" s="7" t="s">
        <v>50</v>
      </c>
      <c r="G69" s="7" t="s">
        <v>38</v>
      </c>
      <c r="H69" s="7" t="s">
        <v>122</v>
      </c>
      <c r="I69" s="7" t="s">
        <v>52</v>
      </c>
      <c r="J69" s="59">
        <v>30</v>
      </c>
      <c r="K69" s="59">
        <v>0</v>
      </c>
      <c r="L69" s="59">
        <f t="shared" si="0"/>
        <v>0</v>
      </c>
      <c r="M69" s="59">
        <v>30</v>
      </c>
      <c r="N69" s="59">
        <v>0</v>
      </c>
    </row>
    <row r="70" spans="1:14" s="88" customFormat="1" x14ac:dyDescent="0.25">
      <c r="A70" s="65" t="s">
        <v>18</v>
      </c>
      <c r="B70" s="111">
        <v>650</v>
      </c>
      <c r="C70" s="21" t="s">
        <v>41</v>
      </c>
      <c r="D70" s="21" t="s">
        <v>39</v>
      </c>
      <c r="E70" s="21" t="s">
        <v>39</v>
      </c>
      <c r="F70" s="21" t="s">
        <v>42</v>
      </c>
      <c r="G70" s="21" t="s">
        <v>39</v>
      </c>
      <c r="H70" s="21" t="s">
        <v>112</v>
      </c>
      <c r="I70" s="21" t="s">
        <v>40</v>
      </c>
      <c r="J70" s="57">
        <f t="shared" ref="J70:K74" si="12">J71</f>
        <v>594.70000000000005</v>
      </c>
      <c r="K70" s="57">
        <f t="shared" si="12"/>
        <v>594.70000000000005</v>
      </c>
      <c r="L70" s="57">
        <f t="shared" si="0"/>
        <v>0</v>
      </c>
      <c r="M70" s="57">
        <f t="shared" ref="M70:N74" si="13">M71</f>
        <v>594.70000000000005</v>
      </c>
      <c r="N70" s="57">
        <f t="shared" si="13"/>
        <v>594.70000000000005</v>
      </c>
    </row>
    <row r="71" spans="1:14" s="88" customFormat="1" x14ac:dyDescent="0.25">
      <c r="A71" s="72" t="s">
        <v>177</v>
      </c>
      <c r="B71" s="111">
        <v>650</v>
      </c>
      <c r="C71" s="21" t="s">
        <v>41</v>
      </c>
      <c r="D71" s="21" t="s">
        <v>45</v>
      </c>
      <c r="E71" s="21" t="s">
        <v>39</v>
      </c>
      <c r="F71" s="21" t="s">
        <v>42</v>
      </c>
      <c r="G71" s="21" t="s">
        <v>39</v>
      </c>
      <c r="H71" s="21" t="s">
        <v>112</v>
      </c>
      <c r="I71" s="21" t="s">
        <v>40</v>
      </c>
      <c r="J71" s="57">
        <f t="shared" si="12"/>
        <v>594.70000000000005</v>
      </c>
      <c r="K71" s="57">
        <f t="shared" si="12"/>
        <v>594.70000000000005</v>
      </c>
      <c r="L71" s="57">
        <f t="shared" si="0"/>
        <v>0</v>
      </c>
      <c r="M71" s="57">
        <f t="shared" si="13"/>
        <v>594.70000000000005</v>
      </c>
      <c r="N71" s="57">
        <f t="shared" si="13"/>
        <v>594.70000000000005</v>
      </c>
    </row>
    <row r="72" spans="1:14" x14ac:dyDescent="0.25">
      <c r="A72" s="40" t="s">
        <v>191</v>
      </c>
      <c r="B72" s="112">
        <v>650</v>
      </c>
      <c r="C72" s="7" t="s">
        <v>41</v>
      </c>
      <c r="D72" s="7" t="s">
        <v>45</v>
      </c>
      <c r="E72" s="7" t="s">
        <v>55</v>
      </c>
      <c r="F72" s="7" t="s">
        <v>42</v>
      </c>
      <c r="G72" s="7" t="s">
        <v>39</v>
      </c>
      <c r="H72" s="7" t="s">
        <v>112</v>
      </c>
      <c r="I72" s="7" t="s">
        <v>40</v>
      </c>
      <c r="J72" s="59">
        <f t="shared" si="12"/>
        <v>594.70000000000005</v>
      </c>
      <c r="K72" s="59">
        <f t="shared" si="12"/>
        <v>594.70000000000005</v>
      </c>
      <c r="L72" s="59">
        <f t="shared" si="0"/>
        <v>0</v>
      </c>
      <c r="M72" s="59">
        <f t="shared" si="13"/>
        <v>594.70000000000005</v>
      </c>
      <c r="N72" s="59">
        <f t="shared" si="13"/>
        <v>594.70000000000005</v>
      </c>
    </row>
    <row r="73" spans="1:14" ht="51" x14ac:dyDescent="0.25">
      <c r="A73" s="56" t="s">
        <v>225</v>
      </c>
      <c r="B73" s="112">
        <v>650</v>
      </c>
      <c r="C73" s="7" t="s">
        <v>41</v>
      </c>
      <c r="D73" s="7" t="s">
        <v>45</v>
      </c>
      <c r="E73" s="7" t="s">
        <v>55</v>
      </c>
      <c r="F73" s="7" t="s">
        <v>42</v>
      </c>
      <c r="G73" s="7" t="s">
        <v>38</v>
      </c>
      <c r="H73" s="7" t="s">
        <v>132</v>
      </c>
      <c r="I73" s="7" t="s">
        <v>40</v>
      </c>
      <c r="J73" s="59">
        <f t="shared" si="12"/>
        <v>594.70000000000005</v>
      </c>
      <c r="K73" s="59">
        <f t="shared" si="12"/>
        <v>594.70000000000005</v>
      </c>
      <c r="L73" s="59">
        <f t="shared" si="0"/>
        <v>0</v>
      </c>
      <c r="M73" s="59">
        <f t="shared" si="13"/>
        <v>594.70000000000005</v>
      </c>
      <c r="N73" s="59">
        <f t="shared" si="13"/>
        <v>594.70000000000005</v>
      </c>
    </row>
    <row r="74" spans="1:14" ht="76.5" x14ac:dyDescent="0.25">
      <c r="A74" s="22" t="s">
        <v>146</v>
      </c>
      <c r="B74" s="112">
        <v>650</v>
      </c>
      <c r="C74" s="7" t="s">
        <v>41</v>
      </c>
      <c r="D74" s="7" t="s">
        <v>45</v>
      </c>
      <c r="E74" s="7" t="s">
        <v>55</v>
      </c>
      <c r="F74" s="7" t="s">
        <v>42</v>
      </c>
      <c r="G74" s="7" t="s">
        <v>38</v>
      </c>
      <c r="H74" s="7" t="s">
        <v>132</v>
      </c>
      <c r="I74" s="7" t="s">
        <v>104</v>
      </c>
      <c r="J74" s="59">
        <f t="shared" si="12"/>
        <v>594.70000000000005</v>
      </c>
      <c r="K74" s="59">
        <f t="shared" si="12"/>
        <v>594.70000000000005</v>
      </c>
      <c r="L74" s="59">
        <f t="shared" si="0"/>
        <v>0</v>
      </c>
      <c r="M74" s="59">
        <f t="shared" si="13"/>
        <v>594.70000000000005</v>
      </c>
      <c r="N74" s="59">
        <f t="shared" si="13"/>
        <v>594.70000000000005</v>
      </c>
    </row>
    <row r="75" spans="1:14" ht="39" x14ac:dyDescent="0.25">
      <c r="A75" s="10" t="s">
        <v>114</v>
      </c>
      <c r="B75" s="112">
        <v>650</v>
      </c>
      <c r="C75" s="7" t="s">
        <v>41</v>
      </c>
      <c r="D75" s="7" t="s">
        <v>45</v>
      </c>
      <c r="E75" s="7" t="s">
        <v>55</v>
      </c>
      <c r="F75" s="7" t="s">
        <v>42</v>
      </c>
      <c r="G75" s="7" t="s">
        <v>38</v>
      </c>
      <c r="H75" s="7" t="s">
        <v>132</v>
      </c>
      <c r="I75" s="7" t="s">
        <v>115</v>
      </c>
      <c r="J75" s="59">
        <v>594.70000000000005</v>
      </c>
      <c r="K75" s="59">
        <v>594.70000000000005</v>
      </c>
      <c r="L75" s="59">
        <f t="shared" si="0"/>
        <v>0</v>
      </c>
      <c r="M75" s="59">
        <v>594.70000000000005</v>
      </c>
      <c r="N75" s="59">
        <v>594.70000000000005</v>
      </c>
    </row>
    <row r="76" spans="1:14" s="88" customFormat="1" ht="27" x14ac:dyDescent="0.25">
      <c r="A76" s="67" t="s">
        <v>21</v>
      </c>
      <c r="B76" s="111">
        <v>650</v>
      </c>
      <c r="C76" s="21" t="s">
        <v>45</v>
      </c>
      <c r="D76" s="21" t="s">
        <v>39</v>
      </c>
      <c r="E76" s="21" t="s">
        <v>39</v>
      </c>
      <c r="F76" s="21" t="s">
        <v>42</v>
      </c>
      <c r="G76" s="21" t="s">
        <v>39</v>
      </c>
      <c r="H76" s="21" t="s">
        <v>112</v>
      </c>
      <c r="I76" s="21" t="s">
        <v>40</v>
      </c>
      <c r="J76" s="57">
        <f>J77+J84+J94</f>
        <v>445.7</v>
      </c>
      <c r="K76" s="57">
        <f>K77+K84+K94</f>
        <v>61</v>
      </c>
      <c r="L76" s="57">
        <f t="shared" si="0"/>
        <v>3</v>
      </c>
      <c r="M76" s="57">
        <f>M77+M84+M94</f>
        <v>448.7</v>
      </c>
      <c r="N76" s="57">
        <f>N77+N84+N94</f>
        <v>61</v>
      </c>
    </row>
    <row r="77" spans="1:14" s="88" customFormat="1" x14ac:dyDescent="0.25">
      <c r="A77" s="49" t="s">
        <v>148</v>
      </c>
      <c r="B77" s="111">
        <v>650</v>
      </c>
      <c r="C77" s="21" t="s">
        <v>45</v>
      </c>
      <c r="D77" s="21" t="s">
        <v>43</v>
      </c>
      <c r="E77" s="21" t="s">
        <v>39</v>
      </c>
      <c r="F77" s="21" t="s">
        <v>42</v>
      </c>
      <c r="G77" s="21" t="s">
        <v>39</v>
      </c>
      <c r="H77" s="21" t="s">
        <v>112</v>
      </c>
      <c r="I77" s="21" t="s">
        <v>40</v>
      </c>
      <c r="J77" s="57">
        <f>J78</f>
        <v>61</v>
      </c>
      <c r="K77" s="57">
        <f>K78</f>
        <v>61</v>
      </c>
      <c r="L77" s="57">
        <f t="shared" si="0"/>
        <v>0</v>
      </c>
      <c r="M77" s="57">
        <f>M78</f>
        <v>61</v>
      </c>
      <c r="N77" s="57">
        <f>N78</f>
        <v>61</v>
      </c>
    </row>
    <row r="78" spans="1:14" ht="51.75" x14ac:dyDescent="0.25">
      <c r="A78" s="10" t="s">
        <v>189</v>
      </c>
      <c r="B78" s="112">
        <v>650</v>
      </c>
      <c r="C78" s="7" t="s">
        <v>45</v>
      </c>
      <c r="D78" s="7" t="s">
        <v>43</v>
      </c>
      <c r="E78" s="7" t="s">
        <v>190</v>
      </c>
      <c r="F78" s="7" t="s">
        <v>42</v>
      </c>
      <c r="G78" s="7" t="s">
        <v>39</v>
      </c>
      <c r="H78" s="7" t="s">
        <v>112</v>
      </c>
      <c r="I78" s="7" t="s">
        <v>40</v>
      </c>
      <c r="J78" s="59">
        <f>J79</f>
        <v>61</v>
      </c>
      <c r="K78" s="59">
        <f>K79</f>
        <v>61</v>
      </c>
      <c r="L78" s="59">
        <f t="shared" si="0"/>
        <v>0</v>
      </c>
      <c r="M78" s="59">
        <f>M79</f>
        <v>61</v>
      </c>
      <c r="N78" s="59">
        <f>N79</f>
        <v>61</v>
      </c>
    </row>
    <row r="79" spans="1:14" ht="26.25" x14ac:dyDescent="0.25">
      <c r="A79" s="10" t="s">
        <v>124</v>
      </c>
      <c r="B79" s="112">
        <v>650</v>
      </c>
      <c r="C79" s="7" t="s">
        <v>45</v>
      </c>
      <c r="D79" s="7" t="s">
        <v>43</v>
      </c>
      <c r="E79" s="7" t="s">
        <v>190</v>
      </c>
      <c r="F79" s="7" t="s">
        <v>44</v>
      </c>
      <c r="G79" s="7" t="s">
        <v>39</v>
      </c>
      <c r="H79" s="7" t="s">
        <v>112</v>
      </c>
      <c r="I79" s="7" t="s">
        <v>40</v>
      </c>
      <c r="J79" s="59">
        <f t="shared" ref="J79:N80" si="14">J80</f>
        <v>61</v>
      </c>
      <c r="K79" s="59">
        <f t="shared" si="14"/>
        <v>61</v>
      </c>
      <c r="L79" s="59">
        <f t="shared" ref="L79:L158" si="15">M79-J79</f>
        <v>0</v>
      </c>
      <c r="M79" s="59">
        <f t="shared" si="14"/>
        <v>61</v>
      </c>
      <c r="N79" s="59">
        <f t="shared" si="14"/>
        <v>61</v>
      </c>
    </row>
    <row r="80" spans="1:14" ht="51.75" x14ac:dyDescent="0.25">
      <c r="A80" s="10" t="s">
        <v>133</v>
      </c>
      <c r="B80" s="112">
        <v>650</v>
      </c>
      <c r="C80" s="7" t="s">
        <v>45</v>
      </c>
      <c r="D80" s="7" t="s">
        <v>43</v>
      </c>
      <c r="E80" s="7" t="s">
        <v>190</v>
      </c>
      <c r="F80" s="7" t="s">
        <v>44</v>
      </c>
      <c r="G80" s="7" t="s">
        <v>38</v>
      </c>
      <c r="H80" s="7" t="s">
        <v>112</v>
      </c>
      <c r="I80" s="7" t="s">
        <v>40</v>
      </c>
      <c r="J80" s="59">
        <f t="shared" si="14"/>
        <v>61</v>
      </c>
      <c r="K80" s="59">
        <f t="shared" si="14"/>
        <v>61</v>
      </c>
      <c r="L80" s="59">
        <f t="shared" si="15"/>
        <v>0</v>
      </c>
      <c r="M80" s="59">
        <f t="shared" si="14"/>
        <v>61</v>
      </c>
      <c r="N80" s="59">
        <f t="shared" si="14"/>
        <v>61</v>
      </c>
    </row>
    <row r="81" spans="1:14" ht="77.25" x14ac:dyDescent="0.25">
      <c r="A81" s="40" t="s">
        <v>244</v>
      </c>
      <c r="B81" s="112">
        <v>650</v>
      </c>
      <c r="C81" s="7" t="s">
        <v>45</v>
      </c>
      <c r="D81" s="7" t="s">
        <v>43</v>
      </c>
      <c r="E81" s="7" t="s">
        <v>190</v>
      </c>
      <c r="F81" s="7" t="s">
        <v>44</v>
      </c>
      <c r="G81" s="7" t="s">
        <v>38</v>
      </c>
      <c r="H81" s="7" t="s">
        <v>134</v>
      </c>
      <c r="I81" s="7" t="s">
        <v>40</v>
      </c>
      <c r="J81" s="59">
        <f>J82</f>
        <v>61</v>
      </c>
      <c r="K81" s="59">
        <f>K82</f>
        <v>61</v>
      </c>
      <c r="L81" s="59">
        <f t="shared" si="15"/>
        <v>0</v>
      </c>
      <c r="M81" s="59">
        <f>M82</f>
        <v>61</v>
      </c>
      <c r="N81" s="59">
        <f>N82</f>
        <v>61</v>
      </c>
    </row>
    <row r="82" spans="1:14" ht="38.25" x14ac:dyDescent="0.25">
      <c r="A82" s="22" t="s">
        <v>147</v>
      </c>
      <c r="B82" s="112">
        <v>650</v>
      </c>
      <c r="C82" s="7" t="s">
        <v>45</v>
      </c>
      <c r="D82" s="7" t="s">
        <v>43</v>
      </c>
      <c r="E82" s="7" t="s">
        <v>190</v>
      </c>
      <c r="F82" s="7" t="s">
        <v>44</v>
      </c>
      <c r="G82" s="7" t="s">
        <v>38</v>
      </c>
      <c r="H82" s="7" t="s">
        <v>134</v>
      </c>
      <c r="I82" s="7" t="s">
        <v>51</v>
      </c>
      <c r="J82" s="59">
        <f>J83</f>
        <v>61</v>
      </c>
      <c r="K82" s="59">
        <f>K83</f>
        <v>61</v>
      </c>
      <c r="L82" s="59">
        <f t="shared" si="15"/>
        <v>0</v>
      </c>
      <c r="M82" s="59">
        <f>M83</f>
        <v>61</v>
      </c>
      <c r="N82" s="59">
        <f>N83</f>
        <v>61</v>
      </c>
    </row>
    <row r="83" spans="1:14" ht="39" x14ac:dyDescent="0.25">
      <c r="A83" s="10" t="s">
        <v>103</v>
      </c>
      <c r="B83" s="112">
        <v>650</v>
      </c>
      <c r="C83" s="7" t="s">
        <v>45</v>
      </c>
      <c r="D83" s="7" t="s">
        <v>43</v>
      </c>
      <c r="E83" s="7" t="s">
        <v>190</v>
      </c>
      <c r="F83" s="7" t="s">
        <v>44</v>
      </c>
      <c r="G83" s="7" t="s">
        <v>38</v>
      </c>
      <c r="H83" s="7" t="s">
        <v>134</v>
      </c>
      <c r="I83" s="7" t="s">
        <v>52</v>
      </c>
      <c r="J83" s="59">
        <v>61</v>
      </c>
      <c r="K83" s="59">
        <v>61</v>
      </c>
      <c r="L83" s="59">
        <f t="shared" si="15"/>
        <v>0</v>
      </c>
      <c r="M83" s="59">
        <v>61</v>
      </c>
      <c r="N83" s="59">
        <v>61</v>
      </c>
    </row>
    <row r="84" spans="1:14" s="88" customFormat="1" ht="54" x14ac:dyDescent="0.25">
      <c r="A84" s="49" t="s">
        <v>226</v>
      </c>
      <c r="B84" s="111">
        <v>650</v>
      </c>
      <c r="C84" s="21" t="s">
        <v>45</v>
      </c>
      <c r="D84" s="21" t="s">
        <v>123</v>
      </c>
      <c r="E84" s="21" t="s">
        <v>39</v>
      </c>
      <c r="F84" s="21" t="s">
        <v>42</v>
      </c>
      <c r="G84" s="21" t="s">
        <v>39</v>
      </c>
      <c r="H84" s="21" t="s">
        <v>112</v>
      </c>
      <c r="I84" s="21" t="s">
        <v>40</v>
      </c>
      <c r="J84" s="57">
        <f>J85+J90</f>
        <v>353</v>
      </c>
      <c r="K84" s="57">
        <f>K85+K90</f>
        <v>0</v>
      </c>
      <c r="L84" s="57">
        <f t="shared" si="15"/>
        <v>3</v>
      </c>
      <c r="M84" s="57">
        <f>M85+M90</f>
        <v>356</v>
      </c>
      <c r="N84" s="57">
        <f>N85+N90</f>
        <v>0</v>
      </c>
    </row>
    <row r="85" spans="1:14" ht="64.5" x14ac:dyDescent="0.25">
      <c r="A85" s="10" t="s">
        <v>193</v>
      </c>
      <c r="B85" s="112">
        <v>650</v>
      </c>
      <c r="C85" s="7" t="s">
        <v>45</v>
      </c>
      <c r="D85" s="7" t="s">
        <v>123</v>
      </c>
      <c r="E85" s="7" t="s">
        <v>192</v>
      </c>
      <c r="F85" s="7" t="s">
        <v>42</v>
      </c>
      <c r="G85" s="7" t="s">
        <v>39</v>
      </c>
      <c r="H85" s="7" t="s">
        <v>112</v>
      </c>
      <c r="I85" s="7" t="s">
        <v>40</v>
      </c>
      <c r="J85" s="59">
        <f>J86</f>
        <v>350</v>
      </c>
      <c r="K85" s="59">
        <f>K86</f>
        <v>0</v>
      </c>
      <c r="L85" s="59">
        <f t="shared" si="15"/>
        <v>0</v>
      </c>
      <c r="M85" s="59">
        <f>M86</f>
        <v>350</v>
      </c>
      <c r="N85" s="59">
        <f>N86</f>
        <v>0</v>
      </c>
    </row>
    <row r="86" spans="1:14" ht="51.75" x14ac:dyDescent="0.25">
      <c r="A86" s="10" t="s">
        <v>160</v>
      </c>
      <c r="B86" s="112">
        <v>650</v>
      </c>
      <c r="C86" s="7" t="s">
        <v>45</v>
      </c>
      <c r="D86" s="7" t="s">
        <v>123</v>
      </c>
      <c r="E86" s="7" t="s">
        <v>192</v>
      </c>
      <c r="F86" s="7" t="s">
        <v>42</v>
      </c>
      <c r="G86" s="7" t="s">
        <v>41</v>
      </c>
      <c r="H86" s="7" t="s">
        <v>112</v>
      </c>
      <c r="I86" s="7" t="s">
        <v>40</v>
      </c>
      <c r="J86" s="59">
        <f t="shared" ref="J86:N86" si="16">J87</f>
        <v>350</v>
      </c>
      <c r="K86" s="59">
        <f t="shared" si="16"/>
        <v>0</v>
      </c>
      <c r="L86" s="59">
        <f t="shared" si="15"/>
        <v>0</v>
      </c>
      <c r="M86" s="59">
        <f t="shared" si="16"/>
        <v>350</v>
      </c>
      <c r="N86" s="59">
        <f t="shared" si="16"/>
        <v>0</v>
      </c>
    </row>
    <row r="87" spans="1:14" ht="64.5" x14ac:dyDescent="0.25">
      <c r="A87" s="10" t="s">
        <v>162</v>
      </c>
      <c r="B87" s="112">
        <v>650</v>
      </c>
      <c r="C87" s="7" t="s">
        <v>45</v>
      </c>
      <c r="D87" s="7" t="s">
        <v>123</v>
      </c>
      <c r="E87" s="7" t="s">
        <v>192</v>
      </c>
      <c r="F87" s="7" t="s">
        <v>42</v>
      </c>
      <c r="G87" s="7" t="s">
        <v>41</v>
      </c>
      <c r="H87" s="7" t="s">
        <v>161</v>
      </c>
      <c r="I87" s="7" t="s">
        <v>40</v>
      </c>
      <c r="J87" s="59">
        <f>J88</f>
        <v>350</v>
      </c>
      <c r="K87" s="59">
        <f>K88</f>
        <v>0</v>
      </c>
      <c r="L87" s="59">
        <f t="shared" si="15"/>
        <v>0</v>
      </c>
      <c r="M87" s="59">
        <f>M88</f>
        <v>350</v>
      </c>
      <c r="N87" s="59">
        <f>N88</f>
        <v>0</v>
      </c>
    </row>
    <row r="88" spans="1:14" ht="38.25" x14ac:dyDescent="0.25">
      <c r="A88" s="22" t="s">
        <v>147</v>
      </c>
      <c r="B88" s="112">
        <v>650</v>
      </c>
      <c r="C88" s="7" t="s">
        <v>45</v>
      </c>
      <c r="D88" s="7" t="s">
        <v>123</v>
      </c>
      <c r="E88" s="7" t="s">
        <v>192</v>
      </c>
      <c r="F88" s="7" t="s">
        <v>42</v>
      </c>
      <c r="G88" s="7" t="s">
        <v>41</v>
      </c>
      <c r="H88" s="7" t="s">
        <v>161</v>
      </c>
      <c r="I88" s="7" t="s">
        <v>51</v>
      </c>
      <c r="J88" s="59">
        <f>J89</f>
        <v>350</v>
      </c>
      <c r="K88" s="59">
        <f>K89</f>
        <v>0</v>
      </c>
      <c r="L88" s="59">
        <f t="shared" si="15"/>
        <v>0</v>
      </c>
      <c r="M88" s="59">
        <f>M89</f>
        <v>350</v>
      </c>
      <c r="N88" s="59">
        <f>N89</f>
        <v>0</v>
      </c>
    </row>
    <row r="89" spans="1:14" ht="39" x14ac:dyDescent="0.25">
      <c r="A89" s="10" t="s">
        <v>103</v>
      </c>
      <c r="B89" s="112">
        <v>650</v>
      </c>
      <c r="C89" s="7" t="s">
        <v>45</v>
      </c>
      <c r="D89" s="7" t="s">
        <v>123</v>
      </c>
      <c r="E89" s="7" t="s">
        <v>192</v>
      </c>
      <c r="F89" s="7" t="s">
        <v>42</v>
      </c>
      <c r="G89" s="7" t="s">
        <v>41</v>
      </c>
      <c r="H89" s="7" t="s">
        <v>161</v>
      </c>
      <c r="I89" s="7" t="s">
        <v>52</v>
      </c>
      <c r="J89" s="59">
        <v>350</v>
      </c>
      <c r="K89" s="59">
        <v>0</v>
      </c>
      <c r="L89" s="59">
        <f t="shared" si="15"/>
        <v>0</v>
      </c>
      <c r="M89" s="59">
        <v>350</v>
      </c>
      <c r="N89" s="59">
        <v>0</v>
      </c>
    </row>
    <row r="90" spans="1:14" ht="77.25" x14ac:dyDescent="0.25">
      <c r="A90" s="10" t="s">
        <v>187</v>
      </c>
      <c r="B90" s="112">
        <v>650</v>
      </c>
      <c r="C90" s="7" t="s">
        <v>45</v>
      </c>
      <c r="D90" s="7" t="s">
        <v>123</v>
      </c>
      <c r="E90" s="7" t="s">
        <v>186</v>
      </c>
      <c r="F90" s="7" t="s">
        <v>42</v>
      </c>
      <c r="G90" s="7" t="s">
        <v>39</v>
      </c>
      <c r="H90" s="7" t="s">
        <v>112</v>
      </c>
      <c r="I90" s="7" t="s">
        <v>40</v>
      </c>
      <c r="J90" s="59">
        <f t="shared" ref="J90:K92" si="17">J91</f>
        <v>3</v>
      </c>
      <c r="K90" s="59">
        <f t="shared" si="17"/>
        <v>0</v>
      </c>
      <c r="L90" s="59">
        <f t="shared" si="15"/>
        <v>3</v>
      </c>
      <c r="M90" s="59">
        <f t="shared" ref="M90:N92" si="18">M91</f>
        <v>6</v>
      </c>
      <c r="N90" s="59">
        <f t="shared" si="18"/>
        <v>0</v>
      </c>
    </row>
    <row r="91" spans="1:14" ht="39" x14ac:dyDescent="0.25">
      <c r="A91" s="10" t="s">
        <v>315</v>
      </c>
      <c r="B91" s="112">
        <v>650</v>
      </c>
      <c r="C91" s="7" t="s">
        <v>45</v>
      </c>
      <c r="D91" s="7" t="s">
        <v>123</v>
      </c>
      <c r="E91" s="7" t="s">
        <v>186</v>
      </c>
      <c r="F91" s="7" t="s">
        <v>42</v>
      </c>
      <c r="G91" s="7" t="s">
        <v>45</v>
      </c>
      <c r="H91" s="7" t="s">
        <v>112</v>
      </c>
      <c r="I91" s="7" t="s">
        <v>40</v>
      </c>
      <c r="J91" s="59">
        <f t="shared" si="17"/>
        <v>3</v>
      </c>
      <c r="K91" s="59">
        <f t="shared" si="17"/>
        <v>0</v>
      </c>
      <c r="L91" s="59">
        <f t="shared" si="15"/>
        <v>3</v>
      </c>
      <c r="M91" s="59">
        <f t="shared" si="18"/>
        <v>6</v>
      </c>
      <c r="N91" s="59">
        <f t="shared" si="18"/>
        <v>0</v>
      </c>
    </row>
    <row r="92" spans="1:14" x14ac:dyDescent="0.25">
      <c r="A92" s="10" t="s">
        <v>179</v>
      </c>
      <c r="B92" s="112">
        <v>650</v>
      </c>
      <c r="C92" s="7" t="s">
        <v>45</v>
      </c>
      <c r="D92" s="7" t="s">
        <v>123</v>
      </c>
      <c r="E92" s="7" t="s">
        <v>186</v>
      </c>
      <c r="F92" s="7" t="s">
        <v>42</v>
      </c>
      <c r="G92" s="7" t="s">
        <v>45</v>
      </c>
      <c r="H92" s="7" t="s">
        <v>121</v>
      </c>
      <c r="I92" s="7" t="s">
        <v>40</v>
      </c>
      <c r="J92" s="59">
        <f t="shared" si="17"/>
        <v>3</v>
      </c>
      <c r="K92" s="59">
        <f t="shared" si="17"/>
        <v>0</v>
      </c>
      <c r="L92" s="59">
        <f t="shared" si="15"/>
        <v>3</v>
      </c>
      <c r="M92" s="59">
        <f t="shared" si="18"/>
        <v>6</v>
      </c>
      <c r="N92" s="59">
        <f t="shared" si="18"/>
        <v>0</v>
      </c>
    </row>
    <row r="93" spans="1:14" x14ac:dyDescent="0.25">
      <c r="A93" s="10" t="s">
        <v>316</v>
      </c>
      <c r="B93" s="112">
        <v>650</v>
      </c>
      <c r="C93" s="7" t="s">
        <v>45</v>
      </c>
      <c r="D93" s="7" t="s">
        <v>123</v>
      </c>
      <c r="E93" s="7" t="s">
        <v>186</v>
      </c>
      <c r="F93" s="7" t="s">
        <v>42</v>
      </c>
      <c r="G93" s="7" t="s">
        <v>45</v>
      </c>
      <c r="H93" s="7" t="s">
        <v>121</v>
      </c>
      <c r="I93" s="7" t="s">
        <v>314</v>
      </c>
      <c r="J93" s="59">
        <v>3</v>
      </c>
      <c r="K93" s="59">
        <v>0</v>
      </c>
      <c r="L93" s="59">
        <f t="shared" si="15"/>
        <v>3</v>
      </c>
      <c r="M93" s="59">
        <v>6</v>
      </c>
      <c r="N93" s="59">
        <v>0</v>
      </c>
    </row>
    <row r="94" spans="1:14" s="88" customFormat="1" ht="42.75" customHeight="1" x14ac:dyDescent="0.25">
      <c r="A94" s="49" t="s">
        <v>194</v>
      </c>
      <c r="B94" s="111">
        <v>650</v>
      </c>
      <c r="C94" s="21" t="s">
        <v>45</v>
      </c>
      <c r="D94" s="21" t="s">
        <v>59</v>
      </c>
      <c r="E94" s="21" t="s">
        <v>39</v>
      </c>
      <c r="F94" s="21" t="s">
        <v>42</v>
      </c>
      <c r="G94" s="21" t="s">
        <v>39</v>
      </c>
      <c r="H94" s="21" t="s">
        <v>112</v>
      </c>
      <c r="I94" s="21" t="s">
        <v>40</v>
      </c>
      <c r="J94" s="57">
        <f t="shared" ref="J94:K96" si="19">J95</f>
        <v>31.700000000000003</v>
      </c>
      <c r="K94" s="57">
        <f t="shared" si="19"/>
        <v>0</v>
      </c>
      <c r="L94" s="57">
        <f t="shared" si="15"/>
        <v>0</v>
      </c>
      <c r="M94" s="57">
        <f t="shared" ref="M94:N96" si="20">M95</f>
        <v>31.700000000000003</v>
      </c>
      <c r="N94" s="57">
        <f t="shared" si="20"/>
        <v>0</v>
      </c>
    </row>
    <row r="95" spans="1:14" ht="51.75" x14ac:dyDescent="0.25">
      <c r="A95" s="10" t="s">
        <v>189</v>
      </c>
      <c r="B95" s="112">
        <v>650</v>
      </c>
      <c r="C95" s="7" t="s">
        <v>45</v>
      </c>
      <c r="D95" s="7" t="s">
        <v>59</v>
      </c>
      <c r="E95" s="7" t="s">
        <v>190</v>
      </c>
      <c r="F95" s="7" t="s">
        <v>42</v>
      </c>
      <c r="G95" s="7" t="s">
        <v>39</v>
      </c>
      <c r="H95" s="7" t="s">
        <v>112</v>
      </c>
      <c r="I95" s="7" t="s">
        <v>40</v>
      </c>
      <c r="J95" s="59">
        <f t="shared" si="19"/>
        <v>31.700000000000003</v>
      </c>
      <c r="K95" s="59">
        <f t="shared" si="19"/>
        <v>0</v>
      </c>
      <c r="L95" s="59">
        <f t="shared" si="15"/>
        <v>0</v>
      </c>
      <c r="M95" s="59">
        <f t="shared" si="20"/>
        <v>31.700000000000003</v>
      </c>
      <c r="N95" s="59">
        <f t="shared" si="20"/>
        <v>0</v>
      </c>
    </row>
    <row r="96" spans="1:14" ht="26.25" x14ac:dyDescent="0.25">
      <c r="A96" s="10" t="s">
        <v>124</v>
      </c>
      <c r="B96" s="112">
        <v>650</v>
      </c>
      <c r="C96" s="7" t="s">
        <v>45</v>
      </c>
      <c r="D96" s="7" t="s">
        <v>59</v>
      </c>
      <c r="E96" s="7" t="s">
        <v>190</v>
      </c>
      <c r="F96" s="7" t="s">
        <v>44</v>
      </c>
      <c r="G96" s="7" t="s">
        <v>39</v>
      </c>
      <c r="H96" s="7" t="s">
        <v>112</v>
      </c>
      <c r="I96" s="7" t="s">
        <v>40</v>
      </c>
      <c r="J96" s="59">
        <f t="shared" si="19"/>
        <v>31.700000000000003</v>
      </c>
      <c r="K96" s="59">
        <f t="shared" si="19"/>
        <v>0</v>
      </c>
      <c r="L96" s="59">
        <f t="shared" si="15"/>
        <v>0</v>
      </c>
      <c r="M96" s="59">
        <f t="shared" si="20"/>
        <v>31.700000000000003</v>
      </c>
      <c r="N96" s="59">
        <f t="shared" si="20"/>
        <v>0</v>
      </c>
    </row>
    <row r="97" spans="1:14" ht="39" x14ac:dyDescent="0.25">
      <c r="A97" s="10" t="s">
        <v>125</v>
      </c>
      <c r="B97" s="112">
        <v>650</v>
      </c>
      <c r="C97" s="7" t="s">
        <v>45</v>
      </c>
      <c r="D97" s="7" t="s">
        <v>59</v>
      </c>
      <c r="E97" s="7" t="s">
        <v>190</v>
      </c>
      <c r="F97" s="7" t="s">
        <v>44</v>
      </c>
      <c r="G97" s="7" t="s">
        <v>41</v>
      </c>
      <c r="H97" s="7" t="s">
        <v>112</v>
      </c>
      <c r="I97" s="7" t="s">
        <v>40</v>
      </c>
      <c r="J97" s="59">
        <f>J98+J101</f>
        <v>31.700000000000003</v>
      </c>
      <c r="K97" s="59">
        <f>K98+K101</f>
        <v>0</v>
      </c>
      <c r="L97" s="59">
        <f t="shared" si="15"/>
        <v>0</v>
      </c>
      <c r="M97" s="59">
        <f>M98+M101</f>
        <v>31.700000000000003</v>
      </c>
      <c r="N97" s="59">
        <f>N98+N101</f>
        <v>0</v>
      </c>
    </row>
    <row r="98" spans="1:14" ht="26.25" x14ac:dyDescent="0.25">
      <c r="A98" s="14" t="s">
        <v>221</v>
      </c>
      <c r="B98" s="112">
        <v>650</v>
      </c>
      <c r="C98" s="7" t="s">
        <v>45</v>
      </c>
      <c r="D98" s="7" t="s">
        <v>59</v>
      </c>
      <c r="E98" s="7" t="s">
        <v>190</v>
      </c>
      <c r="F98" s="7" t="s">
        <v>44</v>
      </c>
      <c r="G98" s="7" t="s">
        <v>41</v>
      </c>
      <c r="H98" s="7" t="s">
        <v>126</v>
      </c>
      <c r="I98" s="7" t="s">
        <v>40</v>
      </c>
      <c r="J98" s="59">
        <f>J99</f>
        <v>25.3</v>
      </c>
      <c r="K98" s="59">
        <f>K99</f>
        <v>0</v>
      </c>
      <c r="L98" s="59">
        <f t="shared" si="15"/>
        <v>0</v>
      </c>
      <c r="M98" s="59">
        <f>M99</f>
        <v>25.3</v>
      </c>
      <c r="N98" s="59">
        <f>N99</f>
        <v>0</v>
      </c>
    </row>
    <row r="99" spans="1:14" ht="76.5" x14ac:dyDescent="0.25">
      <c r="A99" s="22" t="s">
        <v>146</v>
      </c>
      <c r="B99" s="112">
        <v>650</v>
      </c>
      <c r="C99" s="7" t="s">
        <v>45</v>
      </c>
      <c r="D99" s="7" t="s">
        <v>59</v>
      </c>
      <c r="E99" s="7" t="s">
        <v>190</v>
      </c>
      <c r="F99" s="7" t="s">
        <v>44</v>
      </c>
      <c r="G99" s="7" t="s">
        <v>41</v>
      </c>
      <c r="H99" s="7" t="s">
        <v>126</v>
      </c>
      <c r="I99" s="7" t="s">
        <v>104</v>
      </c>
      <c r="J99" s="59">
        <f>J100</f>
        <v>25.3</v>
      </c>
      <c r="K99" s="59">
        <f>K100</f>
        <v>0</v>
      </c>
      <c r="L99" s="59">
        <f t="shared" si="15"/>
        <v>0</v>
      </c>
      <c r="M99" s="59">
        <f>M100</f>
        <v>25.3</v>
      </c>
      <c r="N99" s="59">
        <f>N100</f>
        <v>0</v>
      </c>
    </row>
    <row r="100" spans="1:14" ht="39" x14ac:dyDescent="0.25">
      <c r="A100" s="40" t="s">
        <v>114</v>
      </c>
      <c r="B100" s="112">
        <v>650</v>
      </c>
      <c r="C100" s="7" t="s">
        <v>45</v>
      </c>
      <c r="D100" s="7" t="s">
        <v>59</v>
      </c>
      <c r="E100" s="7" t="s">
        <v>190</v>
      </c>
      <c r="F100" s="7" t="s">
        <v>44</v>
      </c>
      <c r="G100" s="7" t="s">
        <v>41</v>
      </c>
      <c r="H100" s="7" t="s">
        <v>126</v>
      </c>
      <c r="I100" s="7" t="s">
        <v>115</v>
      </c>
      <c r="J100" s="59">
        <v>25.3</v>
      </c>
      <c r="K100" s="59">
        <v>0</v>
      </c>
      <c r="L100" s="59">
        <f t="shared" si="15"/>
        <v>0</v>
      </c>
      <c r="M100" s="59">
        <v>25.3</v>
      </c>
      <c r="N100" s="59">
        <v>0</v>
      </c>
    </row>
    <row r="101" spans="1:14" ht="42" customHeight="1" x14ac:dyDescent="0.25">
      <c r="A101" s="66" t="s">
        <v>222</v>
      </c>
      <c r="B101" s="112">
        <v>650</v>
      </c>
      <c r="C101" s="7" t="s">
        <v>45</v>
      </c>
      <c r="D101" s="7" t="s">
        <v>59</v>
      </c>
      <c r="E101" s="7" t="s">
        <v>190</v>
      </c>
      <c r="F101" s="7" t="s">
        <v>44</v>
      </c>
      <c r="G101" s="7" t="s">
        <v>41</v>
      </c>
      <c r="H101" s="7" t="s">
        <v>157</v>
      </c>
      <c r="I101" s="7" t="s">
        <v>40</v>
      </c>
      <c r="J101" s="59">
        <f>J102</f>
        <v>6.4</v>
      </c>
      <c r="K101" s="59">
        <f>K102</f>
        <v>0</v>
      </c>
      <c r="L101" s="59">
        <f t="shared" si="15"/>
        <v>0</v>
      </c>
      <c r="M101" s="59">
        <f>M102</f>
        <v>6.4</v>
      </c>
      <c r="N101" s="59">
        <f>N102</f>
        <v>0</v>
      </c>
    </row>
    <row r="102" spans="1:14" ht="76.5" x14ac:dyDescent="0.25">
      <c r="A102" s="22" t="s">
        <v>146</v>
      </c>
      <c r="B102" s="112">
        <v>650</v>
      </c>
      <c r="C102" s="7" t="s">
        <v>45</v>
      </c>
      <c r="D102" s="7" t="s">
        <v>59</v>
      </c>
      <c r="E102" s="7" t="s">
        <v>190</v>
      </c>
      <c r="F102" s="7" t="s">
        <v>44</v>
      </c>
      <c r="G102" s="7" t="s">
        <v>41</v>
      </c>
      <c r="H102" s="7" t="s">
        <v>157</v>
      </c>
      <c r="I102" s="7" t="s">
        <v>104</v>
      </c>
      <c r="J102" s="59">
        <f>J103</f>
        <v>6.4</v>
      </c>
      <c r="K102" s="59">
        <f>K103</f>
        <v>0</v>
      </c>
      <c r="L102" s="59">
        <f t="shared" si="15"/>
        <v>0</v>
      </c>
      <c r="M102" s="59">
        <f>M103</f>
        <v>6.4</v>
      </c>
      <c r="N102" s="59">
        <f>N103</f>
        <v>0</v>
      </c>
    </row>
    <row r="103" spans="1:14" ht="39" x14ac:dyDescent="0.25">
      <c r="A103" s="40" t="s">
        <v>114</v>
      </c>
      <c r="B103" s="112">
        <v>650</v>
      </c>
      <c r="C103" s="7" t="s">
        <v>45</v>
      </c>
      <c r="D103" s="7" t="s">
        <v>59</v>
      </c>
      <c r="E103" s="7" t="s">
        <v>190</v>
      </c>
      <c r="F103" s="7" t="s">
        <v>44</v>
      </c>
      <c r="G103" s="7" t="s">
        <v>41</v>
      </c>
      <c r="H103" s="7" t="s">
        <v>157</v>
      </c>
      <c r="I103" s="7" t="s">
        <v>115</v>
      </c>
      <c r="J103" s="59">
        <f>5.2+1.2</f>
        <v>6.4</v>
      </c>
      <c r="K103" s="59">
        <v>0</v>
      </c>
      <c r="L103" s="59">
        <f t="shared" si="15"/>
        <v>0</v>
      </c>
      <c r="M103" s="59">
        <f>5.2+1.2</f>
        <v>6.4</v>
      </c>
      <c r="N103" s="59">
        <v>0</v>
      </c>
    </row>
    <row r="104" spans="1:14" s="88" customFormat="1" x14ac:dyDescent="0.25">
      <c r="A104" s="65" t="s">
        <v>22</v>
      </c>
      <c r="B104" s="111">
        <v>650</v>
      </c>
      <c r="C104" s="21" t="s">
        <v>43</v>
      </c>
      <c r="D104" s="21" t="s">
        <v>39</v>
      </c>
      <c r="E104" s="21" t="s">
        <v>39</v>
      </c>
      <c r="F104" s="21" t="s">
        <v>42</v>
      </c>
      <c r="G104" s="21" t="s">
        <v>39</v>
      </c>
      <c r="H104" s="21" t="s">
        <v>112</v>
      </c>
      <c r="I104" s="21" t="s">
        <v>40</v>
      </c>
      <c r="J104" s="57">
        <f>J105+J121+J127+J140+J146</f>
        <v>18277.699999999997</v>
      </c>
      <c r="K104" s="57">
        <f>K105+K121+K127+K140+K146</f>
        <v>72.599999999999994</v>
      </c>
      <c r="L104" s="57">
        <f t="shared" si="15"/>
        <v>823.90000000000146</v>
      </c>
      <c r="M104" s="57">
        <f>M105+M121+M127+M140+M146</f>
        <v>19101.599999999999</v>
      </c>
      <c r="N104" s="57">
        <f>N105+N121+N127+N140+N146</f>
        <v>72.599999999999994</v>
      </c>
    </row>
    <row r="105" spans="1:14" s="88" customFormat="1" x14ac:dyDescent="0.25">
      <c r="A105" s="65" t="s">
        <v>23</v>
      </c>
      <c r="B105" s="111">
        <v>650</v>
      </c>
      <c r="C105" s="21" t="s">
        <v>43</v>
      </c>
      <c r="D105" s="21" t="s">
        <v>38</v>
      </c>
      <c r="E105" s="21" t="s">
        <v>39</v>
      </c>
      <c r="F105" s="21" t="s">
        <v>42</v>
      </c>
      <c r="G105" s="21" t="s">
        <v>39</v>
      </c>
      <c r="H105" s="21" t="s">
        <v>112</v>
      </c>
      <c r="I105" s="21" t="s">
        <v>40</v>
      </c>
      <c r="J105" s="57">
        <f>J106</f>
        <v>2727.3999999999996</v>
      </c>
      <c r="K105" s="57">
        <f>K106</f>
        <v>0</v>
      </c>
      <c r="L105" s="57">
        <f t="shared" si="15"/>
        <v>67.100000000000364</v>
      </c>
      <c r="M105" s="57">
        <f>M106</f>
        <v>2794.5</v>
      </c>
      <c r="N105" s="57">
        <f>N106</f>
        <v>0</v>
      </c>
    </row>
    <row r="106" spans="1:14" ht="39" x14ac:dyDescent="0.25">
      <c r="A106" s="14" t="s">
        <v>196</v>
      </c>
      <c r="B106" s="112">
        <v>650</v>
      </c>
      <c r="C106" s="7" t="s">
        <v>43</v>
      </c>
      <c r="D106" s="7" t="s">
        <v>38</v>
      </c>
      <c r="E106" s="7" t="s">
        <v>195</v>
      </c>
      <c r="F106" s="7" t="s">
        <v>42</v>
      </c>
      <c r="G106" s="7" t="s">
        <v>39</v>
      </c>
      <c r="H106" s="7" t="s">
        <v>112</v>
      </c>
      <c r="I106" s="7" t="s">
        <v>40</v>
      </c>
      <c r="J106" s="59">
        <f>J107+J114</f>
        <v>2727.3999999999996</v>
      </c>
      <c r="K106" s="59">
        <f>K107+K114</f>
        <v>0</v>
      </c>
      <c r="L106" s="59">
        <f t="shared" si="15"/>
        <v>67.100000000000364</v>
      </c>
      <c r="M106" s="59">
        <f>M107+M114</f>
        <v>2794.5</v>
      </c>
      <c r="N106" s="59">
        <f>N107+N114</f>
        <v>0</v>
      </c>
    </row>
    <row r="107" spans="1:14" ht="51.75" x14ac:dyDescent="0.25">
      <c r="A107" s="14" t="s">
        <v>135</v>
      </c>
      <c r="B107" s="112">
        <v>650</v>
      </c>
      <c r="C107" s="7" t="s">
        <v>43</v>
      </c>
      <c r="D107" s="7" t="s">
        <v>38</v>
      </c>
      <c r="E107" s="7" t="s">
        <v>195</v>
      </c>
      <c r="F107" s="7" t="s">
        <v>42</v>
      </c>
      <c r="G107" s="7" t="s">
        <v>38</v>
      </c>
      <c r="H107" s="7" t="s">
        <v>112</v>
      </c>
      <c r="I107" s="7" t="s">
        <v>40</v>
      </c>
      <c r="J107" s="59">
        <f>J111+J108</f>
        <v>2154.6</v>
      </c>
      <c r="K107" s="59">
        <f>K111+K108</f>
        <v>0</v>
      </c>
      <c r="L107" s="59">
        <f t="shared" si="15"/>
        <v>0</v>
      </c>
      <c r="M107" s="59">
        <f>M111+M108</f>
        <v>2154.6</v>
      </c>
      <c r="N107" s="59">
        <f>N111+N108</f>
        <v>0</v>
      </c>
    </row>
    <row r="108" spans="1:14" ht="26.25" x14ac:dyDescent="0.25">
      <c r="A108" s="14" t="s">
        <v>223</v>
      </c>
      <c r="B108" s="112">
        <v>650</v>
      </c>
      <c r="C108" s="7" t="s">
        <v>43</v>
      </c>
      <c r="D108" s="7" t="s">
        <v>38</v>
      </c>
      <c r="E108" s="7" t="s">
        <v>195</v>
      </c>
      <c r="F108" s="7" t="s">
        <v>42</v>
      </c>
      <c r="G108" s="7" t="s">
        <v>38</v>
      </c>
      <c r="H108" s="47" t="s">
        <v>151</v>
      </c>
      <c r="I108" s="7" t="s">
        <v>40</v>
      </c>
      <c r="J108" s="59">
        <f>J109</f>
        <v>1150.2</v>
      </c>
      <c r="K108" s="59">
        <f>K109</f>
        <v>0</v>
      </c>
      <c r="L108" s="59">
        <f t="shared" si="15"/>
        <v>0</v>
      </c>
      <c r="M108" s="59">
        <f>M109</f>
        <v>1150.2</v>
      </c>
      <c r="N108" s="59">
        <f>N109</f>
        <v>0</v>
      </c>
    </row>
    <row r="109" spans="1:14" ht="76.5" x14ac:dyDescent="0.25">
      <c r="A109" s="22" t="s">
        <v>146</v>
      </c>
      <c r="B109" s="112">
        <v>650</v>
      </c>
      <c r="C109" s="7" t="s">
        <v>43</v>
      </c>
      <c r="D109" s="7" t="s">
        <v>38</v>
      </c>
      <c r="E109" s="7" t="s">
        <v>195</v>
      </c>
      <c r="F109" s="7" t="s">
        <v>42</v>
      </c>
      <c r="G109" s="7" t="s">
        <v>38</v>
      </c>
      <c r="H109" s="47" t="s">
        <v>151</v>
      </c>
      <c r="I109" s="7" t="s">
        <v>104</v>
      </c>
      <c r="J109" s="59">
        <f>J110</f>
        <v>1150.2</v>
      </c>
      <c r="K109" s="59">
        <f>K110</f>
        <v>0</v>
      </c>
      <c r="L109" s="59">
        <f t="shared" si="15"/>
        <v>0</v>
      </c>
      <c r="M109" s="59">
        <f>M110</f>
        <v>1150.2</v>
      </c>
      <c r="N109" s="59">
        <f>N110</f>
        <v>0</v>
      </c>
    </row>
    <row r="110" spans="1:14" ht="26.25" x14ac:dyDescent="0.25">
      <c r="A110" s="10" t="s">
        <v>17</v>
      </c>
      <c r="B110" s="112">
        <v>650</v>
      </c>
      <c r="C110" s="7" t="s">
        <v>43</v>
      </c>
      <c r="D110" s="7" t="s">
        <v>38</v>
      </c>
      <c r="E110" s="7" t="s">
        <v>195</v>
      </c>
      <c r="F110" s="7" t="s">
        <v>42</v>
      </c>
      <c r="G110" s="7" t="s">
        <v>38</v>
      </c>
      <c r="H110" s="47" t="s">
        <v>151</v>
      </c>
      <c r="I110" s="7" t="s">
        <v>105</v>
      </c>
      <c r="J110" s="59">
        <f>900+250.2</f>
        <v>1150.2</v>
      </c>
      <c r="K110" s="59">
        <v>0</v>
      </c>
      <c r="L110" s="59">
        <f t="shared" si="15"/>
        <v>0</v>
      </c>
      <c r="M110" s="59">
        <f>900+250.2</f>
        <v>1150.2</v>
      </c>
      <c r="N110" s="59">
        <v>0</v>
      </c>
    </row>
    <row r="111" spans="1:14" ht="39" x14ac:dyDescent="0.25">
      <c r="A111" s="40" t="s">
        <v>197</v>
      </c>
      <c r="B111" s="112">
        <v>650</v>
      </c>
      <c r="C111" s="7" t="s">
        <v>43</v>
      </c>
      <c r="D111" s="7" t="s">
        <v>38</v>
      </c>
      <c r="E111" s="7" t="s">
        <v>195</v>
      </c>
      <c r="F111" s="7" t="s">
        <v>42</v>
      </c>
      <c r="G111" s="7" t="s">
        <v>38</v>
      </c>
      <c r="H111" s="7" t="s">
        <v>163</v>
      </c>
      <c r="I111" s="7" t="s">
        <v>40</v>
      </c>
      <c r="J111" s="59">
        <f>J112</f>
        <v>1004.4</v>
      </c>
      <c r="K111" s="59">
        <f>K112</f>
        <v>0</v>
      </c>
      <c r="L111" s="59">
        <f t="shared" si="15"/>
        <v>0</v>
      </c>
      <c r="M111" s="59">
        <f>M112</f>
        <v>1004.4</v>
      </c>
      <c r="N111" s="59">
        <f>N112</f>
        <v>0</v>
      </c>
    </row>
    <row r="112" spans="1:14" ht="76.5" x14ac:dyDescent="0.25">
      <c r="A112" s="22" t="s">
        <v>146</v>
      </c>
      <c r="B112" s="112">
        <v>650</v>
      </c>
      <c r="C112" s="7" t="s">
        <v>43</v>
      </c>
      <c r="D112" s="7" t="s">
        <v>38</v>
      </c>
      <c r="E112" s="7" t="s">
        <v>195</v>
      </c>
      <c r="F112" s="7" t="s">
        <v>42</v>
      </c>
      <c r="G112" s="7" t="s">
        <v>38</v>
      </c>
      <c r="H112" s="7" t="s">
        <v>163</v>
      </c>
      <c r="I112" s="7" t="s">
        <v>104</v>
      </c>
      <c r="J112" s="59">
        <f>J113</f>
        <v>1004.4</v>
      </c>
      <c r="K112" s="59">
        <f>K113</f>
        <v>0</v>
      </c>
      <c r="L112" s="59">
        <f t="shared" si="15"/>
        <v>0</v>
      </c>
      <c r="M112" s="59">
        <f>M113</f>
        <v>1004.4</v>
      </c>
      <c r="N112" s="59">
        <f>N113</f>
        <v>0</v>
      </c>
    </row>
    <row r="113" spans="1:14" ht="26.25" x14ac:dyDescent="0.25">
      <c r="A113" s="10" t="s">
        <v>17</v>
      </c>
      <c r="B113" s="112">
        <v>650</v>
      </c>
      <c r="C113" s="7" t="s">
        <v>43</v>
      </c>
      <c r="D113" s="7" t="s">
        <v>38</v>
      </c>
      <c r="E113" s="7" t="s">
        <v>195</v>
      </c>
      <c r="F113" s="7" t="s">
        <v>42</v>
      </c>
      <c r="G113" s="7" t="s">
        <v>38</v>
      </c>
      <c r="H113" s="7" t="s">
        <v>163</v>
      </c>
      <c r="I113" s="7" t="s">
        <v>105</v>
      </c>
      <c r="J113" s="59">
        <v>1004.4</v>
      </c>
      <c r="K113" s="59">
        <v>0</v>
      </c>
      <c r="L113" s="59">
        <f t="shared" si="15"/>
        <v>0</v>
      </c>
      <c r="M113" s="59">
        <v>1004.4</v>
      </c>
      <c r="N113" s="59">
        <v>0</v>
      </c>
    </row>
    <row r="114" spans="1:14" ht="26.25" x14ac:dyDescent="0.25">
      <c r="A114" s="66" t="s">
        <v>198</v>
      </c>
      <c r="B114" s="112">
        <v>650</v>
      </c>
      <c r="C114" s="47" t="s">
        <v>43</v>
      </c>
      <c r="D114" s="47" t="s">
        <v>38</v>
      </c>
      <c r="E114" s="47" t="s">
        <v>195</v>
      </c>
      <c r="F114" s="47" t="s">
        <v>42</v>
      </c>
      <c r="G114" s="47" t="s">
        <v>41</v>
      </c>
      <c r="H114" s="47" t="s">
        <v>112</v>
      </c>
      <c r="I114" s="47" t="s">
        <v>40</v>
      </c>
      <c r="J114" s="59">
        <f>J115+J118</f>
        <v>572.79999999999995</v>
      </c>
      <c r="K114" s="59">
        <f>K115+K118</f>
        <v>0</v>
      </c>
      <c r="L114" s="59">
        <f t="shared" si="15"/>
        <v>67.100000000000023</v>
      </c>
      <c r="M114" s="59">
        <f>M115+M118</f>
        <v>639.9</v>
      </c>
      <c r="N114" s="59">
        <f>N115+N118</f>
        <v>0</v>
      </c>
    </row>
    <row r="115" spans="1:14" ht="39" x14ac:dyDescent="0.25">
      <c r="A115" s="40" t="s">
        <v>167</v>
      </c>
      <c r="B115" s="112">
        <v>650</v>
      </c>
      <c r="C115" s="47" t="s">
        <v>43</v>
      </c>
      <c r="D115" s="47" t="s">
        <v>38</v>
      </c>
      <c r="E115" s="47" t="s">
        <v>195</v>
      </c>
      <c r="F115" s="47" t="s">
        <v>42</v>
      </c>
      <c r="G115" s="47" t="s">
        <v>41</v>
      </c>
      <c r="H115" s="47" t="s">
        <v>122</v>
      </c>
      <c r="I115" s="47" t="s">
        <v>40</v>
      </c>
      <c r="J115" s="59">
        <f>J116</f>
        <v>477.8</v>
      </c>
      <c r="K115" s="59">
        <f>K116</f>
        <v>0</v>
      </c>
      <c r="L115" s="59">
        <f t="shared" si="15"/>
        <v>-47.900000000000034</v>
      </c>
      <c r="M115" s="59">
        <f>M116</f>
        <v>429.9</v>
      </c>
      <c r="N115" s="59">
        <f>N116</f>
        <v>0</v>
      </c>
    </row>
    <row r="116" spans="1:14" ht="76.5" x14ac:dyDescent="0.25">
      <c r="A116" s="22" t="s">
        <v>146</v>
      </c>
      <c r="B116" s="112">
        <v>650</v>
      </c>
      <c r="C116" s="47" t="s">
        <v>43</v>
      </c>
      <c r="D116" s="47" t="s">
        <v>38</v>
      </c>
      <c r="E116" s="47" t="s">
        <v>195</v>
      </c>
      <c r="F116" s="47" t="s">
        <v>42</v>
      </c>
      <c r="G116" s="47" t="s">
        <v>41</v>
      </c>
      <c r="H116" s="47" t="s">
        <v>122</v>
      </c>
      <c r="I116" s="47" t="s">
        <v>104</v>
      </c>
      <c r="J116" s="59">
        <f>J117</f>
        <v>477.8</v>
      </c>
      <c r="K116" s="59">
        <f>K117</f>
        <v>0</v>
      </c>
      <c r="L116" s="59">
        <f t="shared" si="15"/>
        <v>-47.900000000000034</v>
      </c>
      <c r="M116" s="59">
        <f>M117</f>
        <v>429.9</v>
      </c>
      <c r="N116" s="59">
        <f>N117</f>
        <v>0</v>
      </c>
    </row>
    <row r="117" spans="1:14" ht="26.25" x14ac:dyDescent="0.25">
      <c r="A117" s="40" t="s">
        <v>17</v>
      </c>
      <c r="B117" s="112">
        <v>650</v>
      </c>
      <c r="C117" s="47" t="s">
        <v>43</v>
      </c>
      <c r="D117" s="47" t="s">
        <v>38</v>
      </c>
      <c r="E117" s="47" t="s">
        <v>195</v>
      </c>
      <c r="F117" s="47" t="s">
        <v>42</v>
      </c>
      <c r="G117" s="47" t="s">
        <v>41</v>
      </c>
      <c r="H117" s="47" t="s">
        <v>122</v>
      </c>
      <c r="I117" s="47" t="s">
        <v>105</v>
      </c>
      <c r="J117" s="59">
        <v>477.8</v>
      </c>
      <c r="K117" s="59">
        <v>0</v>
      </c>
      <c r="L117" s="59">
        <f t="shared" si="15"/>
        <v>-47.900000000000034</v>
      </c>
      <c r="M117" s="59">
        <v>429.9</v>
      </c>
      <c r="N117" s="59">
        <v>0</v>
      </c>
    </row>
    <row r="118" spans="1:14" ht="26.25" x14ac:dyDescent="0.25">
      <c r="A118" s="40" t="s">
        <v>223</v>
      </c>
      <c r="B118" s="112">
        <v>650</v>
      </c>
      <c r="C118" s="47" t="s">
        <v>43</v>
      </c>
      <c r="D118" s="47" t="s">
        <v>38</v>
      </c>
      <c r="E118" s="47" t="s">
        <v>195</v>
      </c>
      <c r="F118" s="47" t="s">
        <v>42</v>
      </c>
      <c r="G118" s="47" t="s">
        <v>41</v>
      </c>
      <c r="H118" s="47" t="s">
        <v>151</v>
      </c>
      <c r="I118" s="47" t="s">
        <v>40</v>
      </c>
      <c r="J118" s="59">
        <f>J119</f>
        <v>95</v>
      </c>
      <c r="K118" s="59">
        <f>K119</f>
        <v>0</v>
      </c>
      <c r="L118" s="59">
        <f t="shared" si="15"/>
        <v>115</v>
      </c>
      <c r="M118" s="59">
        <f>M119</f>
        <v>210</v>
      </c>
      <c r="N118" s="59">
        <f>N119</f>
        <v>0</v>
      </c>
    </row>
    <row r="119" spans="1:14" ht="77.25" x14ac:dyDescent="0.25">
      <c r="A119" s="40" t="s">
        <v>146</v>
      </c>
      <c r="B119" s="112">
        <v>650</v>
      </c>
      <c r="C119" s="47" t="s">
        <v>43</v>
      </c>
      <c r="D119" s="47" t="s">
        <v>38</v>
      </c>
      <c r="E119" s="47" t="s">
        <v>195</v>
      </c>
      <c r="F119" s="47" t="s">
        <v>42</v>
      </c>
      <c r="G119" s="47" t="s">
        <v>41</v>
      </c>
      <c r="H119" s="47" t="s">
        <v>151</v>
      </c>
      <c r="I119" s="47" t="s">
        <v>104</v>
      </c>
      <c r="J119" s="59">
        <f>J120</f>
        <v>95</v>
      </c>
      <c r="K119" s="59">
        <f>K120</f>
        <v>0</v>
      </c>
      <c r="L119" s="59">
        <f t="shared" si="15"/>
        <v>115</v>
      </c>
      <c r="M119" s="59">
        <f>M120</f>
        <v>210</v>
      </c>
      <c r="N119" s="59">
        <f>N120</f>
        <v>0</v>
      </c>
    </row>
    <row r="120" spans="1:14" ht="26.25" x14ac:dyDescent="0.25">
      <c r="A120" s="40" t="s">
        <v>17</v>
      </c>
      <c r="B120" s="112">
        <v>650</v>
      </c>
      <c r="C120" s="47" t="s">
        <v>43</v>
      </c>
      <c r="D120" s="47" t="s">
        <v>38</v>
      </c>
      <c r="E120" s="47" t="s">
        <v>195</v>
      </c>
      <c r="F120" s="47" t="s">
        <v>42</v>
      </c>
      <c r="G120" s="47" t="s">
        <v>41</v>
      </c>
      <c r="H120" s="47" t="s">
        <v>151</v>
      </c>
      <c r="I120" s="47" t="s">
        <v>105</v>
      </c>
      <c r="J120" s="59">
        <v>95</v>
      </c>
      <c r="K120" s="59">
        <v>0</v>
      </c>
      <c r="L120" s="59">
        <f t="shared" si="15"/>
        <v>115</v>
      </c>
      <c r="M120" s="59">
        <v>210</v>
      </c>
      <c r="N120" s="59">
        <v>0</v>
      </c>
    </row>
    <row r="121" spans="1:14" s="89" customFormat="1" x14ac:dyDescent="0.25">
      <c r="A121" s="45" t="s">
        <v>317</v>
      </c>
      <c r="B121" s="112">
        <v>650</v>
      </c>
      <c r="C121" s="104" t="s">
        <v>43</v>
      </c>
      <c r="D121" s="104" t="s">
        <v>47</v>
      </c>
      <c r="E121" s="104" t="s">
        <v>39</v>
      </c>
      <c r="F121" s="104" t="s">
        <v>42</v>
      </c>
      <c r="G121" s="104" t="s">
        <v>39</v>
      </c>
      <c r="H121" s="104" t="s">
        <v>112</v>
      </c>
      <c r="I121" s="104" t="s">
        <v>40</v>
      </c>
      <c r="J121" s="58">
        <f t="shared" ref="J121:K125" si="21">J122</f>
        <v>72.599999999999994</v>
      </c>
      <c r="K121" s="58">
        <f t="shared" si="21"/>
        <v>72.599999999999994</v>
      </c>
      <c r="L121" s="59">
        <f t="shared" si="15"/>
        <v>0</v>
      </c>
      <c r="M121" s="58">
        <f t="shared" ref="M121:N125" si="22">M122</f>
        <v>72.599999999999994</v>
      </c>
      <c r="N121" s="58">
        <f t="shared" si="22"/>
        <v>72.599999999999994</v>
      </c>
    </row>
    <row r="122" spans="1:14" ht="39" x14ac:dyDescent="0.25">
      <c r="A122" s="40" t="s">
        <v>318</v>
      </c>
      <c r="B122" s="112">
        <v>650</v>
      </c>
      <c r="C122" s="47" t="s">
        <v>43</v>
      </c>
      <c r="D122" s="47" t="s">
        <v>47</v>
      </c>
      <c r="E122" s="47" t="s">
        <v>180</v>
      </c>
      <c r="F122" s="47" t="s">
        <v>42</v>
      </c>
      <c r="G122" s="47" t="s">
        <v>39</v>
      </c>
      <c r="H122" s="47" t="s">
        <v>112</v>
      </c>
      <c r="I122" s="47" t="s">
        <v>40</v>
      </c>
      <c r="J122" s="59">
        <f t="shared" si="21"/>
        <v>72.599999999999994</v>
      </c>
      <c r="K122" s="59">
        <f t="shared" si="21"/>
        <v>72.599999999999994</v>
      </c>
      <c r="L122" s="59">
        <f t="shared" si="15"/>
        <v>0</v>
      </c>
      <c r="M122" s="59">
        <f t="shared" si="22"/>
        <v>72.599999999999994</v>
      </c>
      <c r="N122" s="59">
        <f t="shared" si="22"/>
        <v>72.599999999999994</v>
      </c>
    </row>
    <row r="123" spans="1:14" ht="64.5" x14ac:dyDescent="0.25">
      <c r="A123" s="40" t="s">
        <v>319</v>
      </c>
      <c r="B123" s="112">
        <v>650</v>
      </c>
      <c r="C123" s="47" t="s">
        <v>43</v>
      </c>
      <c r="D123" s="47" t="s">
        <v>47</v>
      </c>
      <c r="E123" s="47" t="s">
        <v>180</v>
      </c>
      <c r="F123" s="47" t="s">
        <v>42</v>
      </c>
      <c r="G123" s="47" t="s">
        <v>45</v>
      </c>
      <c r="H123" s="47" t="s">
        <v>112</v>
      </c>
      <c r="I123" s="47" t="s">
        <v>40</v>
      </c>
      <c r="J123" s="59">
        <f t="shared" si="21"/>
        <v>72.599999999999994</v>
      </c>
      <c r="K123" s="59">
        <f t="shared" si="21"/>
        <v>72.599999999999994</v>
      </c>
      <c r="L123" s="59">
        <f t="shared" si="15"/>
        <v>0</v>
      </c>
      <c r="M123" s="59">
        <f t="shared" si="22"/>
        <v>72.599999999999994</v>
      </c>
      <c r="N123" s="59">
        <f t="shared" si="22"/>
        <v>72.599999999999994</v>
      </c>
    </row>
    <row r="124" spans="1:14" ht="64.5" x14ac:dyDescent="0.25">
      <c r="A124" s="40" t="s">
        <v>320</v>
      </c>
      <c r="B124" s="112">
        <v>650</v>
      </c>
      <c r="C124" s="47" t="s">
        <v>43</v>
      </c>
      <c r="D124" s="47" t="s">
        <v>47</v>
      </c>
      <c r="E124" s="47" t="s">
        <v>180</v>
      </c>
      <c r="F124" s="47" t="s">
        <v>42</v>
      </c>
      <c r="G124" s="47" t="s">
        <v>45</v>
      </c>
      <c r="H124" s="47" t="s">
        <v>321</v>
      </c>
      <c r="I124" s="47" t="s">
        <v>40</v>
      </c>
      <c r="J124" s="59">
        <f t="shared" si="21"/>
        <v>72.599999999999994</v>
      </c>
      <c r="K124" s="59">
        <f t="shared" si="21"/>
        <v>72.599999999999994</v>
      </c>
      <c r="L124" s="59">
        <f t="shared" si="15"/>
        <v>0</v>
      </c>
      <c r="M124" s="59">
        <f t="shared" si="22"/>
        <v>72.599999999999994</v>
      </c>
      <c r="N124" s="59">
        <f t="shared" si="22"/>
        <v>72.599999999999994</v>
      </c>
    </row>
    <row r="125" spans="1:14" ht="39" x14ac:dyDescent="0.25">
      <c r="A125" s="40" t="s">
        <v>147</v>
      </c>
      <c r="B125" s="112">
        <v>650</v>
      </c>
      <c r="C125" s="47" t="s">
        <v>43</v>
      </c>
      <c r="D125" s="47" t="s">
        <v>47</v>
      </c>
      <c r="E125" s="47" t="s">
        <v>180</v>
      </c>
      <c r="F125" s="47" t="s">
        <v>42</v>
      </c>
      <c r="G125" s="47" t="s">
        <v>45</v>
      </c>
      <c r="H125" s="47" t="s">
        <v>321</v>
      </c>
      <c r="I125" s="47" t="s">
        <v>51</v>
      </c>
      <c r="J125" s="59">
        <f t="shared" si="21"/>
        <v>72.599999999999994</v>
      </c>
      <c r="K125" s="59">
        <f t="shared" si="21"/>
        <v>72.599999999999994</v>
      </c>
      <c r="L125" s="59"/>
      <c r="M125" s="59">
        <f t="shared" si="22"/>
        <v>72.599999999999994</v>
      </c>
      <c r="N125" s="59">
        <f t="shared" si="22"/>
        <v>72.599999999999994</v>
      </c>
    </row>
    <row r="126" spans="1:14" ht="39" x14ac:dyDescent="0.25">
      <c r="A126" s="40" t="s">
        <v>103</v>
      </c>
      <c r="B126" s="112">
        <v>650</v>
      </c>
      <c r="C126" s="47" t="s">
        <v>43</v>
      </c>
      <c r="D126" s="47" t="s">
        <v>47</v>
      </c>
      <c r="E126" s="47" t="s">
        <v>180</v>
      </c>
      <c r="F126" s="47" t="s">
        <v>42</v>
      </c>
      <c r="G126" s="47" t="s">
        <v>45</v>
      </c>
      <c r="H126" s="47" t="s">
        <v>321</v>
      </c>
      <c r="I126" s="47" t="s">
        <v>52</v>
      </c>
      <c r="J126" s="59">
        <v>72.599999999999994</v>
      </c>
      <c r="K126" s="59">
        <v>72.599999999999994</v>
      </c>
      <c r="L126" s="59">
        <f t="shared" si="15"/>
        <v>0</v>
      </c>
      <c r="M126" s="59">
        <v>72.599999999999994</v>
      </c>
      <c r="N126" s="59">
        <v>72.599999999999994</v>
      </c>
    </row>
    <row r="127" spans="1:14" s="88" customFormat="1" ht="27" x14ac:dyDescent="0.25">
      <c r="A127" s="49" t="s">
        <v>178</v>
      </c>
      <c r="B127" s="111">
        <v>650</v>
      </c>
      <c r="C127" s="21" t="s">
        <v>43</v>
      </c>
      <c r="D127" s="21" t="s">
        <v>46</v>
      </c>
      <c r="E127" s="21" t="s">
        <v>39</v>
      </c>
      <c r="F127" s="21" t="s">
        <v>42</v>
      </c>
      <c r="G127" s="21" t="s">
        <v>39</v>
      </c>
      <c r="H127" s="21" t="s">
        <v>112</v>
      </c>
      <c r="I127" s="21" t="s">
        <v>40</v>
      </c>
      <c r="J127" s="57">
        <f>J128</f>
        <v>11673.699999999997</v>
      </c>
      <c r="K127" s="57">
        <f>K128</f>
        <v>0</v>
      </c>
      <c r="L127" s="57">
        <f t="shared" si="15"/>
        <v>1856.0000000000036</v>
      </c>
      <c r="M127" s="57">
        <f>M128</f>
        <v>13529.7</v>
      </c>
      <c r="N127" s="57">
        <f>N128</f>
        <v>0</v>
      </c>
    </row>
    <row r="128" spans="1:14" ht="39" x14ac:dyDescent="0.25">
      <c r="A128" s="10" t="s">
        <v>199</v>
      </c>
      <c r="B128" s="112">
        <v>650</v>
      </c>
      <c r="C128" s="41" t="s">
        <v>43</v>
      </c>
      <c r="D128" s="41" t="s">
        <v>46</v>
      </c>
      <c r="E128" s="41" t="s">
        <v>200</v>
      </c>
      <c r="F128" s="41" t="s">
        <v>42</v>
      </c>
      <c r="G128" s="41" t="s">
        <v>39</v>
      </c>
      <c r="H128" s="41" t="s">
        <v>112</v>
      </c>
      <c r="I128" s="7" t="s">
        <v>40</v>
      </c>
      <c r="J128" s="59">
        <f>J136+J129</f>
        <v>11673.699999999997</v>
      </c>
      <c r="K128" s="59">
        <f>K136+K129</f>
        <v>0</v>
      </c>
      <c r="L128" s="59">
        <f t="shared" si="15"/>
        <v>1856.0000000000036</v>
      </c>
      <c r="M128" s="59">
        <f>M136+M129</f>
        <v>13529.7</v>
      </c>
      <c r="N128" s="59">
        <f>N136+N129</f>
        <v>0</v>
      </c>
    </row>
    <row r="129" spans="1:14" ht="51.75" x14ac:dyDescent="0.25">
      <c r="A129" s="10" t="s">
        <v>217</v>
      </c>
      <c r="B129" s="112">
        <v>650</v>
      </c>
      <c r="C129" s="41" t="s">
        <v>43</v>
      </c>
      <c r="D129" s="41" t="s">
        <v>46</v>
      </c>
      <c r="E129" s="41" t="s">
        <v>200</v>
      </c>
      <c r="F129" s="41" t="s">
        <v>42</v>
      </c>
      <c r="G129" s="41" t="s">
        <v>38</v>
      </c>
      <c r="H129" s="41" t="s">
        <v>112</v>
      </c>
      <c r="I129" s="7" t="s">
        <v>40</v>
      </c>
      <c r="J129" s="59">
        <f>J130+J133</f>
        <v>1394.3000000000002</v>
      </c>
      <c r="K129" s="59">
        <f>K130+K133</f>
        <v>0</v>
      </c>
      <c r="L129" s="59">
        <f t="shared" si="15"/>
        <v>0</v>
      </c>
      <c r="M129" s="59">
        <f>M130+M133</f>
        <v>1394.3000000000002</v>
      </c>
      <c r="N129" s="59">
        <f>N130+N133</f>
        <v>0</v>
      </c>
    </row>
    <row r="130" spans="1:14" ht="51.75" x14ac:dyDescent="0.25">
      <c r="A130" s="10" t="s">
        <v>322</v>
      </c>
      <c r="B130" s="112">
        <v>650</v>
      </c>
      <c r="C130" s="41" t="s">
        <v>43</v>
      </c>
      <c r="D130" s="41" t="s">
        <v>46</v>
      </c>
      <c r="E130" s="41" t="s">
        <v>200</v>
      </c>
      <c r="F130" s="41" t="s">
        <v>42</v>
      </c>
      <c r="G130" s="41" t="s">
        <v>38</v>
      </c>
      <c r="H130" s="41" t="s">
        <v>323</v>
      </c>
      <c r="I130" s="7" t="s">
        <v>40</v>
      </c>
      <c r="J130" s="59">
        <f>J131</f>
        <v>1254.9000000000001</v>
      </c>
      <c r="K130" s="59">
        <f>K131</f>
        <v>0</v>
      </c>
      <c r="L130" s="59">
        <f t="shared" si="15"/>
        <v>0</v>
      </c>
      <c r="M130" s="59">
        <f>M131</f>
        <v>1254.9000000000001</v>
      </c>
      <c r="N130" s="59">
        <f>N131</f>
        <v>0</v>
      </c>
    </row>
    <row r="131" spans="1:14" ht="39" x14ac:dyDescent="0.25">
      <c r="A131" s="10" t="s">
        <v>147</v>
      </c>
      <c r="B131" s="112">
        <v>650</v>
      </c>
      <c r="C131" s="41" t="s">
        <v>43</v>
      </c>
      <c r="D131" s="41" t="s">
        <v>46</v>
      </c>
      <c r="E131" s="41" t="s">
        <v>200</v>
      </c>
      <c r="F131" s="41" t="s">
        <v>42</v>
      </c>
      <c r="G131" s="41" t="s">
        <v>38</v>
      </c>
      <c r="H131" s="41" t="s">
        <v>323</v>
      </c>
      <c r="I131" s="7" t="s">
        <v>51</v>
      </c>
      <c r="J131" s="59">
        <f>J132</f>
        <v>1254.9000000000001</v>
      </c>
      <c r="K131" s="59">
        <f>K132</f>
        <v>0</v>
      </c>
      <c r="L131" s="59">
        <f t="shared" si="15"/>
        <v>0</v>
      </c>
      <c r="M131" s="59">
        <f>M132</f>
        <v>1254.9000000000001</v>
      </c>
      <c r="N131" s="59">
        <f>N132</f>
        <v>0</v>
      </c>
    </row>
    <row r="132" spans="1:14" ht="39" x14ac:dyDescent="0.25">
      <c r="A132" s="10" t="s">
        <v>103</v>
      </c>
      <c r="B132" s="112">
        <v>650</v>
      </c>
      <c r="C132" s="41" t="s">
        <v>43</v>
      </c>
      <c r="D132" s="41" t="s">
        <v>46</v>
      </c>
      <c r="E132" s="41" t="s">
        <v>200</v>
      </c>
      <c r="F132" s="41" t="s">
        <v>42</v>
      </c>
      <c r="G132" s="41" t="s">
        <v>38</v>
      </c>
      <c r="H132" s="41" t="s">
        <v>323</v>
      </c>
      <c r="I132" s="7" t="s">
        <v>52</v>
      </c>
      <c r="J132" s="59">
        <v>1254.9000000000001</v>
      </c>
      <c r="K132" s="59">
        <v>0</v>
      </c>
      <c r="L132" s="59">
        <f t="shared" si="15"/>
        <v>0</v>
      </c>
      <c r="M132" s="59">
        <v>1254.9000000000001</v>
      </c>
      <c r="N132" s="59">
        <v>0</v>
      </c>
    </row>
    <row r="133" spans="1:14" ht="51.75" x14ac:dyDescent="0.25">
      <c r="A133" s="10" t="s">
        <v>236</v>
      </c>
      <c r="B133" s="112">
        <v>650</v>
      </c>
      <c r="C133" s="47" t="s">
        <v>43</v>
      </c>
      <c r="D133" s="47" t="s">
        <v>46</v>
      </c>
      <c r="E133" s="41" t="s">
        <v>200</v>
      </c>
      <c r="F133" s="41" t="s">
        <v>42</v>
      </c>
      <c r="G133" s="41" t="s">
        <v>38</v>
      </c>
      <c r="H133" s="41" t="s">
        <v>237</v>
      </c>
      <c r="I133" s="17" t="s">
        <v>40</v>
      </c>
      <c r="J133" s="60">
        <f>J134</f>
        <v>139.4</v>
      </c>
      <c r="K133" s="60">
        <f>K134</f>
        <v>0</v>
      </c>
      <c r="L133" s="59">
        <f t="shared" si="15"/>
        <v>0</v>
      </c>
      <c r="M133" s="59">
        <f>M134</f>
        <v>139.4</v>
      </c>
      <c r="N133" s="60">
        <f>N134</f>
        <v>0</v>
      </c>
    </row>
    <row r="134" spans="1:14" ht="39" x14ac:dyDescent="0.25">
      <c r="A134" s="10" t="s">
        <v>147</v>
      </c>
      <c r="B134" s="112">
        <v>650</v>
      </c>
      <c r="C134" s="47" t="s">
        <v>43</v>
      </c>
      <c r="D134" s="47" t="s">
        <v>46</v>
      </c>
      <c r="E134" s="41" t="s">
        <v>200</v>
      </c>
      <c r="F134" s="41" t="s">
        <v>42</v>
      </c>
      <c r="G134" s="41" t="s">
        <v>38</v>
      </c>
      <c r="H134" s="41" t="s">
        <v>237</v>
      </c>
      <c r="I134" s="17" t="s">
        <v>51</v>
      </c>
      <c r="J134" s="60">
        <f>J135</f>
        <v>139.4</v>
      </c>
      <c r="K134" s="60">
        <f>K135</f>
        <v>0</v>
      </c>
      <c r="L134" s="59">
        <f t="shared" si="15"/>
        <v>0</v>
      </c>
      <c r="M134" s="59">
        <f>M135</f>
        <v>139.4</v>
      </c>
      <c r="N134" s="60">
        <f>N135</f>
        <v>0</v>
      </c>
    </row>
    <row r="135" spans="1:14" ht="39" x14ac:dyDescent="0.25">
      <c r="A135" s="10" t="s">
        <v>103</v>
      </c>
      <c r="B135" s="112">
        <v>650</v>
      </c>
      <c r="C135" s="47" t="s">
        <v>43</v>
      </c>
      <c r="D135" s="47" t="s">
        <v>46</v>
      </c>
      <c r="E135" s="41" t="s">
        <v>200</v>
      </c>
      <c r="F135" s="41" t="s">
        <v>42</v>
      </c>
      <c r="G135" s="41" t="s">
        <v>38</v>
      </c>
      <c r="H135" s="41" t="s">
        <v>237</v>
      </c>
      <c r="I135" s="17" t="s">
        <v>52</v>
      </c>
      <c r="J135" s="60">
        <v>139.4</v>
      </c>
      <c r="K135" s="60">
        <v>0</v>
      </c>
      <c r="L135" s="59">
        <f t="shared" si="15"/>
        <v>0</v>
      </c>
      <c r="M135" s="59">
        <v>139.4</v>
      </c>
      <c r="N135" s="60">
        <v>0</v>
      </c>
    </row>
    <row r="136" spans="1:14" ht="39" x14ac:dyDescent="0.25">
      <c r="A136" s="10" t="s">
        <v>136</v>
      </c>
      <c r="B136" s="112">
        <v>650</v>
      </c>
      <c r="C136" s="41" t="s">
        <v>43</v>
      </c>
      <c r="D136" s="41" t="s">
        <v>46</v>
      </c>
      <c r="E136" s="41" t="s">
        <v>200</v>
      </c>
      <c r="F136" s="41" t="s">
        <v>42</v>
      </c>
      <c r="G136" s="41" t="s">
        <v>41</v>
      </c>
      <c r="H136" s="41" t="s">
        <v>112</v>
      </c>
      <c r="I136" s="17" t="s">
        <v>40</v>
      </c>
      <c r="J136" s="60">
        <f>J137</f>
        <v>10279.399999999998</v>
      </c>
      <c r="K136" s="60">
        <f>K137</f>
        <v>0</v>
      </c>
      <c r="L136" s="59">
        <f t="shared" si="15"/>
        <v>1856.0000000000018</v>
      </c>
      <c r="M136" s="59">
        <f>M137</f>
        <v>12135.4</v>
      </c>
      <c r="N136" s="60">
        <f>N137</f>
        <v>0</v>
      </c>
    </row>
    <row r="137" spans="1:14" ht="39" x14ac:dyDescent="0.25">
      <c r="A137" s="40" t="s">
        <v>167</v>
      </c>
      <c r="B137" s="112">
        <v>650</v>
      </c>
      <c r="C137" s="41" t="s">
        <v>43</v>
      </c>
      <c r="D137" s="41" t="s">
        <v>46</v>
      </c>
      <c r="E137" s="41" t="s">
        <v>200</v>
      </c>
      <c r="F137" s="41" t="s">
        <v>42</v>
      </c>
      <c r="G137" s="41" t="s">
        <v>41</v>
      </c>
      <c r="H137" s="41" t="s">
        <v>122</v>
      </c>
      <c r="I137" s="17" t="s">
        <v>40</v>
      </c>
      <c r="J137" s="60">
        <f t="shared" ref="J137:N137" si="23">J138</f>
        <v>10279.399999999998</v>
      </c>
      <c r="K137" s="60">
        <f t="shared" si="23"/>
        <v>0</v>
      </c>
      <c r="L137" s="59">
        <f t="shared" si="15"/>
        <v>1856.0000000000018</v>
      </c>
      <c r="M137" s="59">
        <f t="shared" si="23"/>
        <v>12135.4</v>
      </c>
      <c r="N137" s="60">
        <f t="shared" si="23"/>
        <v>0</v>
      </c>
    </row>
    <row r="138" spans="1:14" ht="38.25" x14ac:dyDescent="0.25">
      <c r="A138" s="22" t="s">
        <v>147</v>
      </c>
      <c r="B138" s="112">
        <v>650</v>
      </c>
      <c r="C138" s="17" t="s">
        <v>43</v>
      </c>
      <c r="D138" s="17" t="s">
        <v>46</v>
      </c>
      <c r="E138" s="41" t="s">
        <v>200</v>
      </c>
      <c r="F138" s="17" t="s">
        <v>42</v>
      </c>
      <c r="G138" s="17" t="s">
        <v>41</v>
      </c>
      <c r="H138" s="17" t="s">
        <v>122</v>
      </c>
      <c r="I138" s="17" t="s">
        <v>51</v>
      </c>
      <c r="J138" s="60">
        <f>J139</f>
        <v>10279.399999999998</v>
      </c>
      <c r="K138" s="60">
        <f>K139</f>
        <v>0</v>
      </c>
      <c r="L138" s="59">
        <f t="shared" si="15"/>
        <v>1856.0000000000018</v>
      </c>
      <c r="M138" s="59">
        <f>M139</f>
        <v>12135.4</v>
      </c>
      <c r="N138" s="60">
        <f>N139</f>
        <v>0</v>
      </c>
    </row>
    <row r="139" spans="1:14" ht="39" x14ac:dyDescent="0.25">
      <c r="A139" s="10" t="s">
        <v>103</v>
      </c>
      <c r="B139" s="112">
        <v>650</v>
      </c>
      <c r="C139" s="7" t="s">
        <v>43</v>
      </c>
      <c r="D139" s="7" t="s">
        <v>46</v>
      </c>
      <c r="E139" s="41" t="s">
        <v>200</v>
      </c>
      <c r="F139" s="17" t="s">
        <v>42</v>
      </c>
      <c r="G139" s="17" t="s">
        <v>41</v>
      </c>
      <c r="H139" s="17" t="s">
        <v>122</v>
      </c>
      <c r="I139" s="17" t="s">
        <v>52</v>
      </c>
      <c r="J139" s="60">
        <f>9129.8+520.3+629.3</f>
        <v>10279.399999999998</v>
      </c>
      <c r="K139" s="60">
        <v>0</v>
      </c>
      <c r="L139" s="59">
        <f t="shared" si="15"/>
        <v>1856.0000000000018</v>
      </c>
      <c r="M139" s="59">
        <f>10279.4+1856</f>
        <v>12135.4</v>
      </c>
      <c r="N139" s="60">
        <v>0</v>
      </c>
    </row>
    <row r="140" spans="1:14" s="88" customFormat="1" x14ac:dyDescent="0.25">
      <c r="A140" s="69" t="s">
        <v>24</v>
      </c>
      <c r="B140" s="111">
        <v>650</v>
      </c>
      <c r="C140" s="21" t="s">
        <v>43</v>
      </c>
      <c r="D140" s="21" t="s">
        <v>123</v>
      </c>
      <c r="E140" s="21" t="s">
        <v>39</v>
      </c>
      <c r="F140" s="21" t="s">
        <v>42</v>
      </c>
      <c r="G140" s="21" t="s">
        <v>39</v>
      </c>
      <c r="H140" s="21" t="s">
        <v>112</v>
      </c>
      <c r="I140" s="21" t="s">
        <v>40</v>
      </c>
      <c r="J140" s="57">
        <f>J141</f>
        <v>181.8</v>
      </c>
      <c r="K140" s="57">
        <f>K141</f>
        <v>0</v>
      </c>
      <c r="L140" s="57">
        <f t="shared" si="15"/>
        <v>0</v>
      </c>
      <c r="M140" s="57">
        <f>M141</f>
        <v>181.8</v>
      </c>
      <c r="N140" s="57">
        <f>N141</f>
        <v>0</v>
      </c>
    </row>
    <row r="141" spans="1:14" ht="51.75" x14ac:dyDescent="0.25">
      <c r="A141" s="52" t="s">
        <v>183</v>
      </c>
      <c r="B141" s="112">
        <v>650</v>
      </c>
      <c r="C141" s="47" t="s">
        <v>43</v>
      </c>
      <c r="D141" s="47" t="s">
        <v>123</v>
      </c>
      <c r="E141" s="47" t="s">
        <v>184</v>
      </c>
      <c r="F141" s="47" t="s">
        <v>42</v>
      </c>
      <c r="G141" s="47" t="s">
        <v>39</v>
      </c>
      <c r="H141" s="47" t="s">
        <v>112</v>
      </c>
      <c r="I141" s="7" t="s">
        <v>40</v>
      </c>
      <c r="J141" s="59">
        <f>J142</f>
        <v>181.8</v>
      </c>
      <c r="K141" s="59">
        <f>K142</f>
        <v>0</v>
      </c>
      <c r="L141" s="59">
        <f t="shared" si="15"/>
        <v>0</v>
      </c>
      <c r="M141" s="59">
        <f>M142</f>
        <v>181.8</v>
      </c>
      <c r="N141" s="59">
        <f>N142</f>
        <v>0</v>
      </c>
    </row>
    <row r="142" spans="1:14" ht="64.5" x14ac:dyDescent="0.25">
      <c r="A142" s="40" t="s">
        <v>158</v>
      </c>
      <c r="B142" s="112">
        <v>650</v>
      </c>
      <c r="C142" s="47" t="s">
        <v>43</v>
      </c>
      <c r="D142" s="47" t="s">
        <v>123</v>
      </c>
      <c r="E142" s="47" t="s">
        <v>184</v>
      </c>
      <c r="F142" s="47" t="s">
        <v>42</v>
      </c>
      <c r="G142" s="47" t="s">
        <v>41</v>
      </c>
      <c r="H142" s="47" t="s">
        <v>112</v>
      </c>
      <c r="I142" s="7" t="s">
        <v>40</v>
      </c>
      <c r="J142" s="59">
        <f t="shared" ref="J142:N143" si="24">J143</f>
        <v>181.8</v>
      </c>
      <c r="K142" s="59">
        <f t="shared" si="24"/>
        <v>0</v>
      </c>
      <c r="L142" s="59">
        <f t="shared" si="15"/>
        <v>0</v>
      </c>
      <c r="M142" s="59">
        <f t="shared" si="24"/>
        <v>181.8</v>
      </c>
      <c r="N142" s="59">
        <f t="shared" si="24"/>
        <v>0</v>
      </c>
    </row>
    <row r="143" spans="1:14" ht="25.5" x14ac:dyDescent="0.25">
      <c r="A143" s="12" t="s">
        <v>25</v>
      </c>
      <c r="B143" s="112">
        <v>650</v>
      </c>
      <c r="C143" s="47" t="s">
        <v>43</v>
      </c>
      <c r="D143" s="47" t="s">
        <v>123</v>
      </c>
      <c r="E143" s="47" t="s">
        <v>184</v>
      </c>
      <c r="F143" s="47" t="s">
        <v>42</v>
      </c>
      <c r="G143" s="47" t="s">
        <v>41</v>
      </c>
      <c r="H143" s="47" t="s">
        <v>137</v>
      </c>
      <c r="I143" s="7" t="s">
        <v>40</v>
      </c>
      <c r="J143" s="59">
        <f t="shared" si="24"/>
        <v>181.8</v>
      </c>
      <c r="K143" s="59">
        <f t="shared" si="24"/>
        <v>0</v>
      </c>
      <c r="L143" s="59">
        <f t="shared" si="15"/>
        <v>0</v>
      </c>
      <c r="M143" s="59">
        <f t="shared" si="24"/>
        <v>181.8</v>
      </c>
      <c r="N143" s="59">
        <f t="shared" si="24"/>
        <v>0</v>
      </c>
    </row>
    <row r="144" spans="1:14" ht="38.25" x14ac:dyDescent="0.25">
      <c r="A144" s="22" t="s">
        <v>147</v>
      </c>
      <c r="B144" s="112">
        <v>650</v>
      </c>
      <c r="C144" s="47" t="s">
        <v>43</v>
      </c>
      <c r="D144" s="47" t="s">
        <v>123</v>
      </c>
      <c r="E144" s="47" t="s">
        <v>184</v>
      </c>
      <c r="F144" s="47" t="s">
        <v>42</v>
      </c>
      <c r="G144" s="47" t="s">
        <v>41</v>
      </c>
      <c r="H144" s="7" t="s">
        <v>137</v>
      </c>
      <c r="I144" s="7" t="s">
        <v>51</v>
      </c>
      <c r="J144" s="59">
        <f>J145</f>
        <v>181.8</v>
      </c>
      <c r="K144" s="59">
        <f>K145</f>
        <v>0</v>
      </c>
      <c r="L144" s="59">
        <f t="shared" si="15"/>
        <v>0</v>
      </c>
      <c r="M144" s="59">
        <f>M145</f>
        <v>181.8</v>
      </c>
      <c r="N144" s="59">
        <f>N145</f>
        <v>0</v>
      </c>
    </row>
    <row r="145" spans="1:14" ht="38.25" x14ac:dyDescent="0.25">
      <c r="A145" s="12" t="s">
        <v>103</v>
      </c>
      <c r="B145" s="112">
        <v>650</v>
      </c>
      <c r="C145" s="47" t="s">
        <v>43</v>
      </c>
      <c r="D145" s="47" t="s">
        <v>123</v>
      </c>
      <c r="E145" s="47" t="s">
        <v>184</v>
      </c>
      <c r="F145" s="47" t="s">
        <v>42</v>
      </c>
      <c r="G145" s="47" t="s">
        <v>41</v>
      </c>
      <c r="H145" s="7" t="s">
        <v>137</v>
      </c>
      <c r="I145" s="7" t="s">
        <v>52</v>
      </c>
      <c r="J145" s="59">
        <f>166.8+15</f>
        <v>181.8</v>
      </c>
      <c r="K145" s="59">
        <v>0</v>
      </c>
      <c r="L145" s="59">
        <f t="shared" si="15"/>
        <v>0</v>
      </c>
      <c r="M145" s="59">
        <f>166.8+15</f>
        <v>181.8</v>
      </c>
      <c r="N145" s="59">
        <v>0</v>
      </c>
    </row>
    <row r="146" spans="1:14" s="88" customFormat="1" ht="27" x14ac:dyDescent="0.25">
      <c r="A146" s="71" t="s">
        <v>165</v>
      </c>
      <c r="B146" s="111">
        <v>650</v>
      </c>
      <c r="C146" s="21" t="s">
        <v>43</v>
      </c>
      <c r="D146" s="21" t="s">
        <v>164</v>
      </c>
      <c r="E146" s="21" t="s">
        <v>39</v>
      </c>
      <c r="F146" s="21" t="s">
        <v>42</v>
      </c>
      <c r="G146" s="21" t="s">
        <v>39</v>
      </c>
      <c r="H146" s="21" t="s">
        <v>112</v>
      </c>
      <c r="I146" s="21" t="s">
        <v>40</v>
      </c>
      <c r="J146" s="57">
        <f>J147+J155</f>
        <v>3622.2000000000003</v>
      </c>
      <c r="K146" s="57">
        <f>K147+K155</f>
        <v>0</v>
      </c>
      <c r="L146" s="57">
        <f t="shared" si="15"/>
        <v>-1099.2000000000003</v>
      </c>
      <c r="M146" s="57">
        <f>M147+M155</f>
        <v>2523</v>
      </c>
      <c r="N146" s="57">
        <f>N147+N155</f>
        <v>0</v>
      </c>
    </row>
    <row r="147" spans="1:14" ht="77.25" x14ac:dyDescent="0.25">
      <c r="A147" s="40" t="s">
        <v>187</v>
      </c>
      <c r="B147" s="112">
        <v>650</v>
      </c>
      <c r="C147" s="7" t="s">
        <v>43</v>
      </c>
      <c r="D147" s="7" t="s">
        <v>164</v>
      </c>
      <c r="E147" s="7" t="s">
        <v>186</v>
      </c>
      <c r="F147" s="7" t="s">
        <v>42</v>
      </c>
      <c r="G147" s="7" t="s">
        <v>39</v>
      </c>
      <c r="H147" s="7" t="s">
        <v>112</v>
      </c>
      <c r="I147" s="7" t="s">
        <v>40</v>
      </c>
      <c r="J147" s="59">
        <f>J148</f>
        <v>90.9</v>
      </c>
      <c r="K147" s="59">
        <f>K148</f>
        <v>0</v>
      </c>
      <c r="L147" s="59">
        <f t="shared" si="15"/>
        <v>-33.000000000000007</v>
      </c>
      <c r="M147" s="59">
        <f>M148</f>
        <v>57.9</v>
      </c>
      <c r="N147" s="59">
        <f>N148</f>
        <v>0</v>
      </c>
    </row>
    <row r="148" spans="1:14" ht="39" x14ac:dyDescent="0.25">
      <c r="A148" s="40" t="s">
        <v>188</v>
      </c>
      <c r="B148" s="112">
        <v>650</v>
      </c>
      <c r="C148" s="7" t="s">
        <v>43</v>
      </c>
      <c r="D148" s="7" t="s">
        <v>164</v>
      </c>
      <c r="E148" s="7" t="s">
        <v>186</v>
      </c>
      <c r="F148" s="7" t="s">
        <v>42</v>
      </c>
      <c r="G148" s="7" t="s">
        <v>41</v>
      </c>
      <c r="H148" s="7" t="s">
        <v>112</v>
      </c>
      <c r="I148" s="7" t="s">
        <v>40</v>
      </c>
      <c r="J148" s="59">
        <f>+J149</f>
        <v>90.9</v>
      </c>
      <c r="K148" s="59">
        <f>+K149</f>
        <v>0</v>
      </c>
      <c r="L148" s="59">
        <f t="shared" si="15"/>
        <v>-33.000000000000007</v>
      </c>
      <c r="M148" s="59">
        <f>M149+M152</f>
        <v>57.9</v>
      </c>
      <c r="N148" s="59">
        <f>+N149</f>
        <v>0</v>
      </c>
    </row>
    <row r="149" spans="1:14" ht="90" x14ac:dyDescent="0.25">
      <c r="A149" s="40" t="s">
        <v>218</v>
      </c>
      <c r="B149" s="112">
        <v>650</v>
      </c>
      <c r="C149" s="7" t="s">
        <v>43</v>
      </c>
      <c r="D149" s="7" t="s">
        <v>164</v>
      </c>
      <c r="E149" s="7" t="s">
        <v>186</v>
      </c>
      <c r="F149" s="7" t="s">
        <v>42</v>
      </c>
      <c r="G149" s="7" t="s">
        <v>41</v>
      </c>
      <c r="H149" s="7" t="s">
        <v>154</v>
      </c>
      <c r="I149" s="7" t="s">
        <v>40</v>
      </c>
      <c r="J149" s="59">
        <f>J150</f>
        <v>90.9</v>
      </c>
      <c r="K149" s="59">
        <f>K150</f>
        <v>0</v>
      </c>
      <c r="L149" s="59">
        <f t="shared" si="15"/>
        <v>-76</v>
      </c>
      <c r="M149" s="59">
        <f>M150</f>
        <v>14.9</v>
      </c>
      <c r="N149" s="59">
        <f>N150</f>
        <v>0</v>
      </c>
    </row>
    <row r="150" spans="1:14" x14ac:dyDescent="0.25">
      <c r="A150" s="40" t="s">
        <v>34</v>
      </c>
      <c r="B150" s="112">
        <v>650</v>
      </c>
      <c r="C150" s="7" t="s">
        <v>43</v>
      </c>
      <c r="D150" s="7" t="s">
        <v>164</v>
      </c>
      <c r="E150" s="7" t="s">
        <v>186</v>
      </c>
      <c r="F150" s="7" t="s">
        <v>42</v>
      </c>
      <c r="G150" s="7" t="s">
        <v>41</v>
      </c>
      <c r="H150" s="7" t="s">
        <v>154</v>
      </c>
      <c r="I150" s="7" t="s">
        <v>143</v>
      </c>
      <c r="J150" s="59">
        <f>J151</f>
        <v>90.9</v>
      </c>
      <c r="K150" s="59">
        <f>K151</f>
        <v>0</v>
      </c>
      <c r="L150" s="59">
        <f t="shared" si="15"/>
        <v>-76</v>
      </c>
      <c r="M150" s="59">
        <f>M151</f>
        <v>14.9</v>
      </c>
      <c r="N150" s="59">
        <f>N151</f>
        <v>0</v>
      </c>
    </row>
    <row r="151" spans="1:14" x14ac:dyDescent="0.25">
      <c r="A151" s="46" t="s">
        <v>61</v>
      </c>
      <c r="B151" s="112">
        <v>650</v>
      </c>
      <c r="C151" s="7" t="s">
        <v>43</v>
      </c>
      <c r="D151" s="7" t="s">
        <v>164</v>
      </c>
      <c r="E151" s="7" t="s">
        <v>186</v>
      </c>
      <c r="F151" s="7" t="s">
        <v>42</v>
      </c>
      <c r="G151" s="7" t="s">
        <v>41</v>
      </c>
      <c r="H151" s="7" t="s">
        <v>154</v>
      </c>
      <c r="I151" s="7" t="s">
        <v>144</v>
      </c>
      <c r="J151" s="59">
        <v>90.9</v>
      </c>
      <c r="K151" s="59">
        <v>0</v>
      </c>
      <c r="L151" s="59">
        <f t="shared" si="15"/>
        <v>-76</v>
      </c>
      <c r="M151" s="59">
        <v>14.9</v>
      </c>
      <c r="N151" s="59">
        <v>0</v>
      </c>
    </row>
    <row r="152" spans="1:14" ht="39" x14ac:dyDescent="0.25">
      <c r="A152" s="46" t="s">
        <v>359</v>
      </c>
      <c r="B152" s="112">
        <v>650</v>
      </c>
      <c r="C152" s="48" t="s">
        <v>43</v>
      </c>
      <c r="D152" s="48" t="s">
        <v>164</v>
      </c>
      <c r="E152" s="48" t="s">
        <v>186</v>
      </c>
      <c r="F152" s="48" t="s">
        <v>42</v>
      </c>
      <c r="G152" s="48" t="s">
        <v>41</v>
      </c>
      <c r="H152" s="48" t="s">
        <v>360</v>
      </c>
      <c r="I152" s="48" t="s">
        <v>40</v>
      </c>
      <c r="J152" s="59">
        <f>J153</f>
        <v>0</v>
      </c>
      <c r="K152" s="59">
        <f>K153</f>
        <v>0</v>
      </c>
      <c r="L152" s="59">
        <f t="shared" si="15"/>
        <v>43</v>
      </c>
      <c r="M152" s="59">
        <f>M153</f>
        <v>43</v>
      </c>
      <c r="N152" s="59">
        <f>N153</f>
        <v>0</v>
      </c>
    </row>
    <row r="153" spans="1:14" x14ac:dyDescent="0.25">
      <c r="A153" s="46" t="s">
        <v>34</v>
      </c>
      <c r="B153" s="112">
        <v>650</v>
      </c>
      <c r="C153" s="48" t="s">
        <v>43</v>
      </c>
      <c r="D153" s="48" t="s">
        <v>164</v>
      </c>
      <c r="E153" s="48" t="s">
        <v>186</v>
      </c>
      <c r="F153" s="48" t="s">
        <v>42</v>
      </c>
      <c r="G153" s="48" t="s">
        <v>41</v>
      </c>
      <c r="H153" s="48" t="s">
        <v>360</v>
      </c>
      <c r="I153" s="48" t="s">
        <v>143</v>
      </c>
      <c r="J153" s="59">
        <f>J154</f>
        <v>0</v>
      </c>
      <c r="K153" s="59">
        <f>K154</f>
        <v>0</v>
      </c>
      <c r="L153" s="59">
        <f t="shared" si="15"/>
        <v>43</v>
      </c>
      <c r="M153" s="59">
        <f>M154</f>
        <v>43</v>
      </c>
      <c r="N153" s="59">
        <f>N154</f>
        <v>0</v>
      </c>
    </row>
    <row r="154" spans="1:14" x14ac:dyDescent="0.25">
      <c r="A154" s="46" t="s">
        <v>61</v>
      </c>
      <c r="B154" s="112">
        <v>650</v>
      </c>
      <c r="C154" s="48" t="s">
        <v>43</v>
      </c>
      <c r="D154" s="48" t="s">
        <v>164</v>
      </c>
      <c r="E154" s="48" t="s">
        <v>186</v>
      </c>
      <c r="F154" s="48" t="s">
        <v>42</v>
      </c>
      <c r="G154" s="48" t="s">
        <v>41</v>
      </c>
      <c r="H154" s="48" t="s">
        <v>360</v>
      </c>
      <c r="I154" s="48" t="s">
        <v>144</v>
      </c>
      <c r="J154" s="59">
        <v>0</v>
      </c>
      <c r="K154" s="59">
        <v>0</v>
      </c>
      <c r="L154" s="59">
        <f t="shared" si="15"/>
        <v>43</v>
      </c>
      <c r="M154" s="59">
        <v>43</v>
      </c>
      <c r="N154" s="59">
        <v>0</v>
      </c>
    </row>
    <row r="155" spans="1:14" ht="39" x14ac:dyDescent="0.25">
      <c r="A155" s="40" t="s">
        <v>201</v>
      </c>
      <c r="B155" s="112">
        <v>650</v>
      </c>
      <c r="C155" s="48" t="s">
        <v>43</v>
      </c>
      <c r="D155" s="48" t="s">
        <v>164</v>
      </c>
      <c r="E155" s="48" t="s">
        <v>202</v>
      </c>
      <c r="F155" s="48" t="s">
        <v>42</v>
      </c>
      <c r="G155" s="48" t="s">
        <v>39</v>
      </c>
      <c r="H155" s="48" t="s">
        <v>112</v>
      </c>
      <c r="I155" s="48" t="s">
        <v>40</v>
      </c>
      <c r="J155" s="59">
        <f>J156</f>
        <v>3531.3</v>
      </c>
      <c r="K155" s="59">
        <f>K156</f>
        <v>0</v>
      </c>
      <c r="L155" s="59">
        <f t="shared" si="15"/>
        <v>-1066.2000000000003</v>
      </c>
      <c r="M155" s="59">
        <f>M156</f>
        <v>2465.1</v>
      </c>
      <c r="N155" s="59">
        <f>N156</f>
        <v>0</v>
      </c>
    </row>
    <row r="156" spans="1:14" ht="51.75" x14ac:dyDescent="0.25">
      <c r="A156" s="40" t="s">
        <v>141</v>
      </c>
      <c r="B156" s="112">
        <v>650</v>
      </c>
      <c r="C156" s="48" t="s">
        <v>43</v>
      </c>
      <c r="D156" s="48" t="s">
        <v>164</v>
      </c>
      <c r="E156" s="48" t="s">
        <v>202</v>
      </c>
      <c r="F156" s="48" t="s">
        <v>42</v>
      </c>
      <c r="G156" s="48" t="s">
        <v>38</v>
      </c>
      <c r="H156" s="48" t="s">
        <v>112</v>
      </c>
      <c r="I156" s="48" t="s">
        <v>40</v>
      </c>
      <c r="J156" s="59">
        <f>J157+J160</f>
        <v>3531.3</v>
      </c>
      <c r="K156" s="59">
        <f>K157+K160</f>
        <v>0</v>
      </c>
      <c r="L156" s="59">
        <f t="shared" si="15"/>
        <v>-1066.2000000000003</v>
      </c>
      <c r="M156" s="59">
        <f>M157+M160</f>
        <v>2465.1</v>
      </c>
      <c r="N156" s="59">
        <f>N157+N160</f>
        <v>0</v>
      </c>
    </row>
    <row r="157" spans="1:14" ht="26.25" x14ac:dyDescent="0.25">
      <c r="A157" s="40" t="s">
        <v>228</v>
      </c>
      <c r="B157" s="112">
        <v>650</v>
      </c>
      <c r="C157" s="48" t="s">
        <v>43</v>
      </c>
      <c r="D157" s="48" t="s">
        <v>164</v>
      </c>
      <c r="E157" s="48" t="s">
        <v>202</v>
      </c>
      <c r="F157" s="48" t="s">
        <v>42</v>
      </c>
      <c r="G157" s="48" t="s">
        <v>38</v>
      </c>
      <c r="H157" s="48" t="s">
        <v>243</v>
      </c>
      <c r="I157" s="48" t="s">
        <v>40</v>
      </c>
      <c r="J157" s="59">
        <f>J158</f>
        <v>2456.3000000000002</v>
      </c>
      <c r="K157" s="59">
        <f>K158</f>
        <v>0</v>
      </c>
      <c r="L157" s="59">
        <f t="shared" si="15"/>
        <v>-1067.2000000000003</v>
      </c>
      <c r="M157" s="59">
        <f>M158</f>
        <v>1389.1</v>
      </c>
      <c r="N157" s="59">
        <f>N158</f>
        <v>0</v>
      </c>
    </row>
    <row r="158" spans="1:14" ht="39" x14ac:dyDescent="0.25">
      <c r="A158" s="40" t="s">
        <v>147</v>
      </c>
      <c r="B158" s="112">
        <v>650</v>
      </c>
      <c r="C158" s="48" t="s">
        <v>43</v>
      </c>
      <c r="D158" s="48" t="s">
        <v>164</v>
      </c>
      <c r="E158" s="48" t="s">
        <v>202</v>
      </c>
      <c r="F158" s="48" t="s">
        <v>42</v>
      </c>
      <c r="G158" s="48" t="s">
        <v>38</v>
      </c>
      <c r="H158" s="48" t="s">
        <v>243</v>
      </c>
      <c r="I158" s="48" t="s">
        <v>51</v>
      </c>
      <c r="J158" s="59">
        <f>J159</f>
        <v>2456.3000000000002</v>
      </c>
      <c r="K158" s="59">
        <f>K159</f>
        <v>0</v>
      </c>
      <c r="L158" s="59">
        <f t="shared" si="15"/>
        <v>-1067.2000000000003</v>
      </c>
      <c r="M158" s="59">
        <f>M159</f>
        <v>1389.1</v>
      </c>
      <c r="N158" s="59">
        <f>N159</f>
        <v>0</v>
      </c>
    </row>
    <row r="159" spans="1:14" ht="39" x14ac:dyDescent="0.25">
      <c r="A159" s="40" t="s">
        <v>103</v>
      </c>
      <c r="B159" s="112">
        <v>650</v>
      </c>
      <c r="C159" s="48" t="s">
        <v>43</v>
      </c>
      <c r="D159" s="48" t="s">
        <v>164</v>
      </c>
      <c r="E159" s="48" t="s">
        <v>202</v>
      </c>
      <c r="F159" s="48" t="s">
        <v>42</v>
      </c>
      <c r="G159" s="48" t="s">
        <v>38</v>
      </c>
      <c r="H159" s="48" t="s">
        <v>243</v>
      </c>
      <c r="I159" s="48" t="s">
        <v>52</v>
      </c>
      <c r="J159" s="59">
        <v>2456.3000000000002</v>
      </c>
      <c r="K159" s="59">
        <v>0</v>
      </c>
      <c r="L159" s="59">
        <f t="shared" ref="L159:L235" si="25">M159-J159</f>
        <v>-1067.2000000000003</v>
      </c>
      <c r="M159" s="59">
        <v>1389.1</v>
      </c>
      <c r="N159" s="59">
        <v>0</v>
      </c>
    </row>
    <row r="160" spans="1:14" ht="27" customHeight="1" x14ac:dyDescent="0.25">
      <c r="A160" s="15" t="s">
        <v>167</v>
      </c>
      <c r="B160" s="112">
        <v>650</v>
      </c>
      <c r="C160" s="48" t="s">
        <v>43</v>
      </c>
      <c r="D160" s="48" t="s">
        <v>164</v>
      </c>
      <c r="E160" s="48" t="s">
        <v>202</v>
      </c>
      <c r="F160" s="48" t="s">
        <v>42</v>
      </c>
      <c r="G160" s="48" t="s">
        <v>38</v>
      </c>
      <c r="H160" s="48" t="s">
        <v>122</v>
      </c>
      <c r="I160" s="48" t="s">
        <v>40</v>
      </c>
      <c r="J160" s="59">
        <f>J161</f>
        <v>1075</v>
      </c>
      <c r="K160" s="59">
        <f>K161</f>
        <v>0</v>
      </c>
      <c r="L160" s="59">
        <f t="shared" si="25"/>
        <v>1</v>
      </c>
      <c r="M160" s="59">
        <f>M161</f>
        <v>1076</v>
      </c>
      <c r="N160" s="59">
        <f>N161</f>
        <v>0</v>
      </c>
    </row>
    <row r="161" spans="1:14" ht="38.25" x14ac:dyDescent="0.25">
      <c r="A161" s="22" t="s">
        <v>147</v>
      </c>
      <c r="B161" s="112">
        <v>650</v>
      </c>
      <c r="C161" s="48" t="s">
        <v>43</v>
      </c>
      <c r="D161" s="48" t="s">
        <v>164</v>
      </c>
      <c r="E161" s="48" t="s">
        <v>202</v>
      </c>
      <c r="F161" s="48" t="s">
        <v>42</v>
      </c>
      <c r="G161" s="48" t="s">
        <v>38</v>
      </c>
      <c r="H161" s="48" t="s">
        <v>122</v>
      </c>
      <c r="I161" s="7" t="s">
        <v>51</v>
      </c>
      <c r="J161" s="59">
        <f>J162</f>
        <v>1075</v>
      </c>
      <c r="K161" s="59">
        <f>K162</f>
        <v>0</v>
      </c>
      <c r="L161" s="59">
        <f t="shared" si="25"/>
        <v>1</v>
      </c>
      <c r="M161" s="59">
        <f>M162</f>
        <v>1076</v>
      </c>
      <c r="N161" s="59">
        <f>N162</f>
        <v>0</v>
      </c>
    </row>
    <row r="162" spans="1:14" ht="38.25" x14ac:dyDescent="0.25">
      <c r="A162" s="12" t="s">
        <v>103</v>
      </c>
      <c r="B162" s="112">
        <v>650</v>
      </c>
      <c r="C162" s="48" t="s">
        <v>43</v>
      </c>
      <c r="D162" s="48" t="s">
        <v>164</v>
      </c>
      <c r="E162" s="48" t="s">
        <v>202</v>
      </c>
      <c r="F162" s="48" t="s">
        <v>42</v>
      </c>
      <c r="G162" s="48" t="s">
        <v>38</v>
      </c>
      <c r="H162" s="48" t="s">
        <v>122</v>
      </c>
      <c r="I162" s="7" t="s">
        <v>52</v>
      </c>
      <c r="J162" s="59">
        <v>1075</v>
      </c>
      <c r="K162" s="59">
        <v>0</v>
      </c>
      <c r="L162" s="59">
        <f t="shared" si="25"/>
        <v>1</v>
      </c>
      <c r="M162" s="59">
        <v>1076</v>
      </c>
      <c r="N162" s="59">
        <v>0</v>
      </c>
    </row>
    <row r="163" spans="1:14" s="88" customFormat="1" x14ac:dyDescent="0.25">
      <c r="A163" s="65" t="s">
        <v>26</v>
      </c>
      <c r="B163" s="111">
        <v>650</v>
      </c>
      <c r="C163" s="21" t="s">
        <v>47</v>
      </c>
      <c r="D163" s="21" t="s">
        <v>39</v>
      </c>
      <c r="E163" s="21" t="s">
        <v>39</v>
      </c>
      <c r="F163" s="21" t="s">
        <v>42</v>
      </c>
      <c r="G163" s="21" t="s">
        <v>39</v>
      </c>
      <c r="H163" s="21" t="s">
        <v>112</v>
      </c>
      <c r="I163" s="21" t="s">
        <v>40</v>
      </c>
      <c r="J163" s="57">
        <f>J164+J176+J206</f>
        <v>18605</v>
      </c>
      <c r="K163" s="57">
        <f>K164+K176+K206</f>
        <v>0</v>
      </c>
      <c r="L163" s="57">
        <f t="shared" si="25"/>
        <v>53547.700000000012</v>
      </c>
      <c r="M163" s="57">
        <f>M164+M176+M206</f>
        <v>72152.700000000012</v>
      </c>
      <c r="N163" s="57">
        <f>N164+N176+N206</f>
        <v>0</v>
      </c>
    </row>
    <row r="164" spans="1:14" s="88" customFormat="1" x14ac:dyDescent="0.25">
      <c r="A164" s="65" t="s">
        <v>27</v>
      </c>
      <c r="B164" s="111">
        <v>650</v>
      </c>
      <c r="C164" s="70" t="s">
        <v>47</v>
      </c>
      <c r="D164" s="70" t="s">
        <v>38</v>
      </c>
      <c r="E164" s="70" t="s">
        <v>39</v>
      </c>
      <c r="F164" s="70" t="s">
        <v>42</v>
      </c>
      <c r="G164" s="70" t="s">
        <v>39</v>
      </c>
      <c r="H164" s="70" t="s">
        <v>112</v>
      </c>
      <c r="I164" s="70" t="s">
        <v>40</v>
      </c>
      <c r="J164" s="57">
        <f>J165</f>
        <v>1121.5999999999999</v>
      </c>
      <c r="K164" s="57">
        <f>K165</f>
        <v>0</v>
      </c>
      <c r="L164" s="57">
        <f t="shared" si="25"/>
        <v>0</v>
      </c>
      <c r="M164" s="57">
        <f>M165</f>
        <v>1121.5999999999999</v>
      </c>
      <c r="N164" s="57">
        <f>N165</f>
        <v>0</v>
      </c>
    </row>
    <row r="165" spans="1:14" ht="64.5" x14ac:dyDescent="0.25">
      <c r="A165" s="14" t="s">
        <v>203</v>
      </c>
      <c r="B165" s="112">
        <v>650</v>
      </c>
      <c r="C165" s="16" t="s">
        <v>47</v>
      </c>
      <c r="D165" s="16" t="s">
        <v>38</v>
      </c>
      <c r="E165" s="16" t="s">
        <v>204</v>
      </c>
      <c r="F165" s="16" t="s">
        <v>42</v>
      </c>
      <c r="G165" s="16" t="s">
        <v>39</v>
      </c>
      <c r="H165" s="16" t="s">
        <v>112</v>
      </c>
      <c r="I165" s="16" t="s">
        <v>40</v>
      </c>
      <c r="J165" s="60">
        <f>J166+J171</f>
        <v>1121.5999999999999</v>
      </c>
      <c r="K165" s="60">
        <f>K166+K171</f>
        <v>0</v>
      </c>
      <c r="L165" s="59">
        <f t="shared" si="25"/>
        <v>0</v>
      </c>
      <c r="M165" s="59">
        <f>M166+M171</f>
        <v>1121.5999999999999</v>
      </c>
      <c r="N165" s="60">
        <f>N166+N171</f>
        <v>0</v>
      </c>
    </row>
    <row r="166" spans="1:14" ht="39" x14ac:dyDescent="0.25">
      <c r="A166" s="14" t="s">
        <v>54</v>
      </c>
      <c r="B166" s="112">
        <v>650</v>
      </c>
      <c r="C166" s="16" t="s">
        <v>47</v>
      </c>
      <c r="D166" s="16" t="s">
        <v>38</v>
      </c>
      <c r="E166" s="16" t="s">
        <v>204</v>
      </c>
      <c r="F166" s="16" t="s">
        <v>50</v>
      </c>
      <c r="G166" s="16" t="s">
        <v>39</v>
      </c>
      <c r="H166" s="16" t="s">
        <v>112</v>
      </c>
      <c r="I166" s="16" t="s">
        <v>40</v>
      </c>
      <c r="J166" s="60">
        <f t="shared" ref="J166:N168" si="26">J167</f>
        <v>393</v>
      </c>
      <c r="K166" s="60">
        <f t="shared" si="26"/>
        <v>0</v>
      </c>
      <c r="L166" s="59">
        <f t="shared" si="25"/>
        <v>0</v>
      </c>
      <c r="M166" s="59">
        <f t="shared" si="26"/>
        <v>393</v>
      </c>
      <c r="N166" s="60">
        <f t="shared" si="26"/>
        <v>0</v>
      </c>
    </row>
    <row r="167" spans="1:14" ht="38.25" x14ac:dyDescent="0.25">
      <c r="A167" s="15" t="s">
        <v>138</v>
      </c>
      <c r="B167" s="112">
        <v>650</v>
      </c>
      <c r="C167" s="16" t="s">
        <v>47</v>
      </c>
      <c r="D167" s="16" t="s">
        <v>38</v>
      </c>
      <c r="E167" s="16" t="s">
        <v>204</v>
      </c>
      <c r="F167" s="16" t="s">
        <v>50</v>
      </c>
      <c r="G167" s="16" t="s">
        <v>38</v>
      </c>
      <c r="H167" s="16" t="s">
        <v>112</v>
      </c>
      <c r="I167" s="16" t="s">
        <v>40</v>
      </c>
      <c r="J167" s="60">
        <f t="shared" si="26"/>
        <v>393</v>
      </c>
      <c r="K167" s="60">
        <f t="shared" si="26"/>
        <v>0</v>
      </c>
      <c r="L167" s="59">
        <f t="shared" si="25"/>
        <v>0</v>
      </c>
      <c r="M167" s="59">
        <f t="shared" si="26"/>
        <v>393</v>
      </c>
      <c r="N167" s="60">
        <f t="shared" si="26"/>
        <v>0</v>
      </c>
    </row>
    <row r="168" spans="1:14" ht="38.25" x14ac:dyDescent="0.25">
      <c r="A168" s="15" t="s">
        <v>167</v>
      </c>
      <c r="B168" s="112">
        <v>650</v>
      </c>
      <c r="C168" s="16" t="s">
        <v>47</v>
      </c>
      <c r="D168" s="16" t="s">
        <v>38</v>
      </c>
      <c r="E168" s="16" t="s">
        <v>204</v>
      </c>
      <c r="F168" s="16" t="s">
        <v>50</v>
      </c>
      <c r="G168" s="16" t="s">
        <v>38</v>
      </c>
      <c r="H168" s="16" t="s">
        <v>122</v>
      </c>
      <c r="I168" s="16" t="s">
        <v>40</v>
      </c>
      <c r="J168" s="60">
        <f t="shared" si="26"/>
        <v>393</v>
      </c>
      <c r="K168" s="60">
        <f t="shared" si="26"/>
        <v>0</v>
      </c>
      <c r="L168" s="59">
        <f t="shared" si="25"/>
        <v>0</v>
      </c>
      <c r="M168" s="59">
        <f t="shared" si="26"/>
        <v>393</v>
      </c>
      <c r="N168" s="60">
        <f t="shared" si="26"/>
        <v>0</v>
      </c>
    </row>
    <row r="169" spans="1:14" ht="38.25" x14ac:dyDescent="0.25">
      <c r="A169" s="22" t="s">
        <v>147</v>
      </c>
      <c r="B169" s="112">
        <v>650</v>
      </c>
      <c r="C169" s="16" t="s">
        <v>47</v>
      </c>
      <c r="D169" s="16" t="s">
        <v>38</v>
      </c>
      <c r="E169" s="16" t="s">
        <v>204</v>
      </c>
      <c r="F169" s="16" t="s">
        <v>50</v>
      </c>
      <c r="G169" s="16" t="s">
        <v>38</v>
      </c>
      <c r="H169" s="16" t="s">
        <v>122</v>
      </c>
      <c r="I169" s="16" t="s">
        <v>51</v>
      </c>
      <c r="J169" s="60">
        <f>J170</f>
        <v>393</v>
      </c>
      <c r="K169" s="60">
        <f>K170</f>
        <v>0</v>
      </c>
      <c r="L169" s="59">
        <f t="shared" si="25"/>
        <v>0</v>
      </c>
      <c r="M169" s="59">
        <f>M170</f>
        <v>393</v>
      </c>
      <c r="N169" s="60">
        <f>N170</f>
        <v>0</v>
      </c>
    </row>
    <row r="170" spans="1:14" ht="38.25" x14ac:dyDescent="0.25">
      <c r="A170" s="12" t="s">
        <v>103</v>
      </c>
      <c r="B170" s="112">
        <v>650</v>
      </c>
      <c r="C170" s="16" t="s">
        <v>47</v>
      </c>
      <c r="D170" s="16" t="s">
        <v>38</v>
      </c>
      <c r="E170" s="16" t="s">
        <v>204</v>
      </c>
      <c r="F170" s="16" t="s">
        <v>50</v>
      </c>
      <c r="G170" s="16" t="s">
        <v>38</v>
      </c>
      <c r="H170" s="16" t="s">
        <v>122</v>
      </c>
      <c r="I170" s="16" t="s">
        <v>52</v>
      </c>
      <c r="J170" s="60">
        <v>393</v>
      </c>
      <c r="K170" s="60">
        <v>0</v>
      </c>
      <c r="L170" s="59">
        <f t="shared" si="25"/>
        <v>0</v>
      </c>
      <c r="M170" s="59">
        <v>393</v>
      </c>
      <c r="N170" s="60">
        <v>0</v>
      </c>
    </row>
    <row r="171" spans="1:14" ht="25.5" x14ac:dyDescent="0.25">
      <c r="A171" s="12" t="s">
        <v>168</v>
      </c>
      <c r="B171" s="112">
        <v>650</v>
      </c>
      <c r="C171" s="47" t="s">
        <v>47</v>
      </c>
      <c r="D171" s="47" t="s">
        <v>38</v>
      </c>
      <c r="E171" s="47" t="s">
        <v>204</v>
      </c>
      <c r="F171" s="41" t="s">
        <v>53</v>
      </c>
      <c r="G171" s="41" t="s">
        <v>39</v>
      </c>
      <c r="H171" s="41" t="s">
        <v>112</v>
      </c>
      <c r="I171" s="47" t="s">
        <v>40</v>
      </c>
      <c r="J171" s="60">
        <f t="shared" ref="J171:N173" si="27">J172</f>
        <v>728.6</v>
      </c>
      <c r="K171" s="60">
        <f t="shared" si="27"/>
        <v>0</v>
      </c>
      <c r="L171" s="59">
        <f t="shared" si="25"/>
        <v>0</v>
      </c>
      <c r="M171" s="59">
        <f t="shared" si="27"/>
        <v>728.6</v>
      </c>
      <c r="N171" s="60">
        <f t="shared" si="27"/>
        <v>0</v>
      </c>
    </row>
    <row r="172" spans="1:14" ht="38.25" x14ac:dyDescent="0.25">
      <c r="A172" s="12" t="s">
        <v>207</v>
      </c>
      <c r="B172" s="112">
        <v>650</v>
      </c>
      <c r="C172" s="47" t="s">
        <v>47</v>
      </c>
      <c r="D172" s="47" t="s">
        <v>38</v>
      </c>
      <c r="E172" s="47" t="s">
        <v>204</v>
      </c>
      <c r="F172" s="41" t="s">
        <v>53</v>
      </c>
      <c r="G172" s="41" t="s">
        <v>38</v>
      </c>
      <c r="H172" s="41" t="s">
        <v>112</v>
      </c>
      <c r="I172" s="47" t="s">
        <v>40</v>
      </c>
      <c r="J172" s="60">
        <f t="shared" si="27"/>
        <v>728.6</v>
      </c>
      <c r="K172" s="60">
        <f t="shared" si="27"/>
        <v>0</v>
      </c>
      <c r="L172" s="59">
        <f t="shared" si="25"/>
        <v>0</v>
      </c>
      <c r="M172" s="59">
        <f t="shared" si="27"/>
        <v>728.6</v>
      </c>
      <c r="N172" s="60">
        <f t="shared" si="27"/>
        <v>0</v>
      </c>
    </row>
    <row r="173" spans="1:14" ht="38.25" x14ac:dyDescent="0.25">
      <c r="A173" s="12" t="s">
        <v>167</v>
      </c>
      <c r="B173" s="112">
        <v>650</v>
      </c>
      <c r="C173" s="47" t="s">
        <v>47</v>
      </c>
      <c r="D173" s="47" t="s">
        <v>38</v>
      </c>
      <c r="E173" s="47" t="s">
        <v>204</v>
      </c>
      <c r="F173" s="41" t="s">
        <v>53</v>
      </c>
      <c r="G173" s="41" t="s">
        <v>38</v>
      </c>
      <c r="H173" s="41" t="s">
        <v>122</v>
      </c>
      <c r="I173" s="47" t="s">
        <v>40</v>
      </c>
      <c r="J173" s="60">
        <f t="shared" si="27"/>
        <v>728.6</v>
      </c>
      <c r="K173" s="60">
        <f t="shared" si="27"/>
        <v>0</v>
      </c>
      <c r="L173" s="59">
        <f t="shared" si="25"/>
        <v>0</v>
      </c>
      <c r="M173" s="59">
        <f t="shared" si="27"/>
        <v>728.6</v>
      </c>
      <c r="N173" s="60">
        <f t="shared" si="27"/>
        <v>0</v>
      </c>
    </row>
    <row r="174" spans="1:14" ht="38.25" x14ac:dyDescent="0.25">
      <c r="A174" s="22" t="s">
        <v>147</v>
      </c>
      <c r="B174" s="112">
        <v>650</v>
      </c>
      <c r="C174" s="47" t="s">
        <v>47</v>
      </c>
      <c r="D174" s="47" t="s">
        <v>38</v>
      </c>
      <c r="E174" s="47" t="s">
        <v>204</v>
      </c>
      <c r="F174" s="41" t="s">
        <v>53</v>
      </c>
      <c r="G174" s="41" t="s">
        <v>38</v>
      </c>
      <c r="H174" s="41" t="s">
        <v>122</v>
      </c>
      <c r="I174" s="47" t="s">
        <v>51</v>
      </c>
      <c r="J174" s="60">
        <f>J175</f>
        <v>728.6</v>
      </c>
      <c r="K174" s="60">
        <f>K175</f>
        <v>0</v>
      </c>
      <c r="L174" s="59">
        <f t="shared" si="25"/>
        <v>0</v>
      </c>
      <c r="M174" s="59">
        <f>M175</f>
        <v>728.6</v>
      </c>
      <c r="N174" s="60">
        <f>N175</f>
        <v>0</v>
      </c>
    </row>
    <row r="175" spans="1:14" ht="38.25" x14ac:dyDescent="0.25">
      <c r="A175" s="12" t="s">
        <v>103</v>
      </c>
      <c r="B175" s="112">
        <v>650</v>
      </c>
      <c r="C175" s="47" t="s">
        <v>47</v>
      </c>
      <c r="D175" s="47" t="s">
        <v>38</v>
      </c>
      <c r="E175" s="47" t="s">
        <v>204</v>
      </c>
      <c r="F175" s="41" t="s">
        <v>53</v>
      </c>
      <c r="G175" s="41" t="s">
        <v>38</v>
      </c>
      <c r="H175" s="41" t="s">
        <v>122</v>
      </c>
      <c r="I175" s="47" t="s">
        <v>52</v>
      </c>
      <c r="J175" s="60">
        <f>983.6-255</f>
        <v>728.6</v>
      </c>
      <c r="K175" s="60">
        <v>0</v>
      </c>
      <c r="L175" s="59">
        <f t="shared" si="25"/>
        <v>0</v>
      </c>
      <c r="M175" s="59">
        <f>983.6-255</f>
        <v>728.6</v>
      </c>
      <c r="N175" s="60">
        <v>0</v>
      </c>
    </row>
    <row r="176" spans="1:14" s="88" customFormat="1" x14ac:dyDescent="0.25">
      <c r="A176" s="69" t="s">
        <v>29</v>
      </c>
      <c r="B176" s="111">
        <v>650</v>
      </c>
      <c r="C176" s="21" t="s">
        <v>47</v>
      </c>
      <c r="D176" s="21" t="s">
        <v>41</v>
      </c>
      <c r="E176" s="21" t="s">
        <v>39</v>
      </c>
      <c r="F176" s="21" t="s">
        <v>42</v>
      </c>
      <c r="G176" s="21" t="s">
        <v>39</v>
      </c>
      <c r="H176" s="21" t="s">
        <v>112</v>
      </c>
      <c r="I176" s="21" t="s">
        <v>40</v>
      </c>
      <c r="J176" s="57">
        <f>J177</f>
        <v>15178.2</v>
      </c>
      <c r="K176" s="57">
        <f>K177</f>
        <v>0</v>
      </c>
      <c r="L176" s="57">
        <f t="shared" si="25"/>
        <v>53576.700000000012</v>
      </c>
      <c r="M176" s="57">
        <f>M177</f>
        <v>68754.900000000009</v>
      </c>
      <c r="N176" s="57">
        <f>N177</f>
        <v>0</v>
      </c>
    </row>
    <row r="177" spans="1:14" ht="63.75" x14ac:dyDescent="0.25">
      <c r="A177" s="6" t="s">
        <v>203</v>
      </c>
      <c r="B177" s="112">
        <v>650</v>
      </c>
      <c r="C177" s="17" t="s">
        <v>47</v>
      </c>
      <c r="D177" s="17" t="s">
        <v>41</v>
      </c>
      <c r="E177" s="17" t="s">
        <v>204</v>
      </c>
      <c r="F177" s="17" t="s">
        <v>42</v>
      </c>
      <c r="G177" s="17" t="s">
        <v>39</v>
      </c>
      <c r="H177" s="17" t="s">
        <v>112</v>
      </c>
      <c r="I177" s="17" t="s">
        <v>40</v>
      </c>
      <c r="J177" s="60">
        <f>J178+J192+J201</f>
        <v>15178.2</v>
      </c>
      <c r="K177" s="60">
        <f>K178+K192+K201</f>
        <v>0</v>
      </c>
      <c r="L177" s="59">
        <f t="shared" si="25"/>
        <v>53576.700000000012</v>
      </c>
      <c r="M177" s="59">
        <f>M178+M192+M201</f>
        <v>68754.900000000009</v>
      </c>
      <c r="N177" s="60">
        <f>N178+N192+N201</f>
        <v>0</v>
      </c>
    </row>
    <row r="178" spans="1:14" ht="38.25" x14ac:dyDescent="0.25">
      <c r="A178" s="6" t="s">
        <v>102</v>
      </c>
      <c r="B178" s="112">
        <v>650</v>
      </c>
      <c r="C178" s="17" t="s">
        <v>47</v>
      </c>
      <c r="D178" s="17" t="s">
        <v>41</v>
      </c>
      <c r="E178" s="17" t="s">
        <v>204</v>
      </c>
      <c r="F178" s="17" t="s">
        <v>44</v>
      </c>
      <c r="G178" s="17" t="s">
        <v>39</v>
      </c>
      <c r="H178" s="17" t="s">
        <v>112</v>
      </c>
      <c r="I178" s="17" t="s">
        <v>40</v>
      </c>
      <c r="J178" s="60">
        <f t="shared" ref="J178:N178" si="28">J179</f>
        <v>6240.8</v>
      </c>
      <c r="K178" s="60">
        <f t="shared" si="28"/>
        <v>0</v>
      </c>
      <c r="L178" s="59">
        <f t="shared" si="25"/>
        <v>-0.2000000000007276</v>
      </c>
      <c r="M178" s="59">
        <f t="shared" si="28"/>
        <v>6240.5999999999995</v>
      </c>
      <c r="N178" s="60">
        <f t="shared" si="28"/>
        <v>0</v>
      </c>
    </row>
    <row r="179" spans="1:14" ht="38.25" x14ac:dyDescent="0.25">
      <c r="A179" s="6" t="s">
        <v>140</v>
      </c>
      <c r="B179" s="112">
        <v>650</v>
      </c>
      <c r="C179" s="17" t="s">
        <v>47</v>
      </c>
      <c r="D179" s="17" t="s">
        <v>41</v>
      </c>
      <c r="E179" s="17" t="s">
        <v>204</v>
      </c>
      <c r="F179" s="17" t="s">
        <v>44</v>
      </c>
      <c r="G179" s="17" t="s">
        <v>38</v>
      </c>
      <c r="H179" s="17" t="s">
        <v>112</v>
      </c>
      <c r="I179" s="17" t="s">
        <v>40</v>
      </c>
      <c r="J179" s="60">
        <f>J189+J180+J183+J187</f>
        <v>6240.8</v>
      </c>
      <c r="K179" s="60">
        <f>K189+K180+K183+K187</f>
        <v>0</v>
      </c>
      <c r="L179" s="59">
        <f t="shared" si="25"/>
        <v>-0.2000000000007276</v>
      </c>
      <c r="M179" s="59">
        <f>M189+M180+M183+M187</f>
        <v>6240.5999999999995</v>
      </c>
      <c r="N179" s="60">
        <f>N189+N180+N183+N187</f>
        <v>0</v>
      </c>
    </row>
    <row r="180" spans="1:14" ht="63.75" x14ac:dyDescent="0.25">
      <c r="A180" s="6" t="s">
        <v>327</v>
      </c>
      <c r="B180" s="112">
        <v>650</v>
      </c>
      <c r="C180" s="17" t="s">
        <v>47</v>
      </c>
      <c r="D180" s="17" t="s">
        <v>41</v>
      </c>
      <c r="E180" s="17" t="s">
        <v>204</v>
      </c>
      <c r="F180" s="17" t="s">
        <v>44</v>
      </c>
      <c r="G180" s="17" t="s">
        <v>38</v>
      </c>
      <c r="H180" s="41" t="s">
        <v>324</v>
      </c>
      <c r="I180" s="17" t="s">
        <v>40</v>
      </c>
      <c r="J180" s="60">
        <f>J181</f>
        <v>1634</v>
      </c>
      <c r="K180" s="60">
        <f>K181</f>
        <v>0</v>
      </c>
      <c r="L180" s="59">
        <f t="shared" si="25"/>
        <v>0</v>
      </c>
      <c r="M180" s="59">
        <f>M181</f>
        <v>1634</v>
      </c>
      <c r="N180" s="60">
        <f>N181</f>
        <v>0</v>
      </c>
    </row>
    <row r="181" spans="1:14" ht="38.25" x14ac:dyDescent="0.25">
      <c r="A181" s="6" t="s">
        <v>147</v>
      </c>
      <c r="B181" s="112">
        <v>650</v>
      </c>
      <c r="C181" s="17" t="s">
        <v>47</v>
      </c>
      <c r="D181" s="17" t="s">
        <v>41</v>
      </c>
      <c r="E181" s="17" t="s">
        <v>204</v>
      </c>
      <c r="F181" s="17" t="s">
        <v>44</v>
      </c>
      <c r="G181" s="17" t="s">
        <v>38</v>
      </c>
      <c r="H181" s="41" t="s">
        <v>324</v>
      </c>
      <c r="I181" s="17" t="s">
        <v>51</v>
      </c>
      <c r="J181" s="60">
        <f>J182</f>
        <v>1634</v>
      </c>
      <c r="K181" s="60">
        <f>K182</f>
        <v>0</v>
      </c>
      <c r="L181" s="59">
        <f t="shared" si="25"/>
        <v>0</v>
      </c>
      <c r="M181" s="59">
        <f>M182</f>
        <v>1634</v>
      </c>
      <c r="N181" s="60">
        <f>N182</f>
        <v>0</v>
      </c>
    </row>
    <row r="182" spans="1:14" ht="38.25" x14ac:dyDescent="0.25">
      <c r="A182" s="6" t="s">
        <v>103</v>
      </c>
      <c r="B182" s="112">
        <v>650</v>
      </c>
      <c r="C182" s="17" t="s">
        <v>47</v>
      </c>
      <c r="D182" s="17" t="s">
        <v>41</v>
      </c>
      <c r="E182" s="17" t="s">
        <v>204</v>
      </c>
      <c r="F182" s="17" t="s">
        <v>44</v>
      </c>
      <c r="G182" s="17" t="s">
        <v>38</v>
      </c>
      <c r="H182" s="41" t="s">
        <v>324</v>
      </c>
      <c r="I182" s="17" t="s">
        <v>52</v>
      </c>
      <c r="J182" s="60">
        <v>1634</v>
      </c>
      <c r="K182" s="60">
        <v>0</v>
      </c>
      <c r="L182" s="59">
        <f t="shared" si="25"/>
        <v>0</v>
      </c>
      <c r="M182" s="59">
        <v>1634</v>
      </c>
      <c r="N182" s="60">
        <v>0</v>
      </c>
    </row>
    <row r="183" spans="1:14" ht="63.75" x14ac:dyDescent="0.25">
      <c r="A183" s="6" t="s">
        <v>329</v>
      </c>
      <c r="B183" s="112">
        <v>650</v>
      </c>
      <c r="C183" s="17" t="s">
        <v>47</v>
      </c>
      <c r="D183" s="17" t="s">
        <v>41</v>
      </c>
      <c r="E183" s="17" t="s">
        <v>204</v>
      </c>
      <c r="F183" s="17" t="s">
        <v>44</v>
      </c>
      <c r="G183" s="17" t="s">
        <v>38</v>
      </c>
      <c r="H183" s="41" t="s">
        <v>325</v>
      </c>
      <c r="I183" s="17" t="s">
        <v>40</v>
      </c>
      <c r="J183" s="60">
        <f>J184</f>
        <v>2451</v>
      </c>
      <c r="K183" s="60">
        <f>K184</f>
        <v>0</v>
      </c>
      <c r="L183" s="59">
        <f t="shared" si="25"/>
        <v>0</v>
      </c>
      <c r="M183" s="59">
        <f>M184</f>
        <v>2451</v>
      </c>
      <c r="N183" s="60">
        <f>N184</f>
        <v>0</v>
      </c>
    </row>
    <row r="184" spans="1:14" ht="38.25" x14ac:dyDescent="0.25">
      <c r="A184" s="6" t="s">
        <v>147</v>
      </c>
      <c r="B184" s="112">
        <v>650</v>
      </c>
      <c r="C184" s="17" t="s">
        <v>47</v>
      </c>
      <c r="D184" s="17" t="s">
        <v>41</v>
      </c>
      <c r="E184" s="17" t="s">
        <v>204</v>
      </c>
      <c r="F184" s="17" t="s">
        <v>44</v>
      </c>
      <c r="G184" s="17" t="s">
        <v>38</v>
      </c>
      <c r="H184" s="41" t="s">
        <v>325</v>
      </c>
      <c r="I184" s="17" t="s">
        <v>51</v>
      </c>
      <c r="J184" s="60">
        <f>J185</f>
        <v>2451</v>
      </c>
      <c r="K184" s="60">
        <f>K185</f>
        <v>0</v>
      </c>
      <c r="L184" s="59">
        <f t="shared" si="25"/>
        <v>0</v>
      </c>
      <c r="M184" s="59">
        <f>M185</f>
        <v>2451</v>
      </c>
      <c r="N184" s="60">
        <f>N185</f>
        <v>0</v>
      </c>
    </row>
    <row r="185" spans="1:14" ht="38.25" x14ac:dyDescent="0.25">
      <c r="A185" s="6" t="s">
        <v>103</v>
      </c>
      <c r="B185" s="112">
        <v>650</v>
      </c>
      <c r="C185" s="17" t="s">
        <v>47</v>
      </c>
      <c r="D185" s="17" t="s">
        <v>41</v>
      </c>
      <c r="E185" s="17" t="s">
        <v>204</v>
      </c>
      <c r="F185" s="17" t="s">
        <v>44</v>
      </c>
      <c r="G185" s="17" t="s">
        <v>38</v>
      </c>
      <c r="H185" s="41" t="s">
        <v>325</v>
      </c>
      <c r="I185" s="17" t="s">
        <v>52</v>
      </c>
      <c r="J185" s="60">
        <v>2451</v>
      </c>
      <c r="K185" s="60">
        <v>0</v>
      </c>
      <c r="L185" s="59">
        <f t="shared" si="25"/>
        <v>0</v>
      </c>
      <c r="M185" s="59">
        <v>2451</v>
      </c>
      <c r="N185" s="60">
        <v>0</v>
      </c>
    </row>
    <row r="186" spans="1:14" ht="76.5" x14ac:dyDescent="0.25">
      <c r="A186" s="6" t="s">
        <v>328</v>
      </c>
      <c r="B186" s="112">
        <v>650</v>
      </c>
      <c r="C186" s="17" t="s">
        <v>47</v>
      </c>
      <c r="D186" s="17" t="s">
        <v>41</v>
      </c>
      <c r="E186" s="17" t="s">
        <v>204</v>
      </c>
      <c r="F186" s="17" t="s">
        <v>44</v>
      </c>
      <c r="G186" s="17" t="s">
        <v>38</v>
      </c>
      <c r="H186" s="41" t="s">
        <v>326</v>
      </c>
      <c r="I186" s="17" t="s">
        <v>40</v>
      </c>
      <c r="J186" s="60">
        <f>J187</f>
        <v>272.3</v>
      </c>
      <c r="K186" s="60">
        <f>K187</f>
        <v>0</v>
      </c>
      <c r="L186" s="59">
        <f t="shared" si="25"/>
        <v>9.9999999999965894E-2</v>
      </c>
      <c r="M186" s="59">
        <f>M187</f>
        <v>272.39999999999998</v>
      </c>
      <c r="N186" s="60">
        <f>N187</f>
        <v>0</v>
      </c>
    </row>
    <row r="187" spans="1:14" ht="38.25" x14ac:dyDescent="0.25">
      <c r="A187" s="6" t="s">
        <v>147</v>
      </c>
      <c r="B187" s="112">
        <v>650</v>
      </c>
      <c r="C187" s="17" t="s">
        <v>47</v>
      </c>
      <c r="D187" s="17" t="s">
        <v>41</v>
      </c>
      <c r="E187" s="17" t="s">
        <v>204</v>
      </c>
      <c r="F187" s="17" t="s">
        <v>44</v>
      </c>
      <c r="G187" s="17" t="s">
        <v>38</v>
      </c>
      <c r="H187" s="41" t="s">
        <v>326</v>
      </c>
      <c r="I187" s="17" t="s">
        <v>51</v>
      </c>
      <c r="J187" s="60">
        <f>J188</f>
        <v>272.3</v>
      </c>
      <c r="K187" s="60">
        <f>K188</f>
        <v>0</v>
      </c>
      <c r="L187" s="59">
        <f t="shared" si="25"/>
        <v>9.9999999999965894E-2</v>
      </c>
      <c r="M187" s="59">
        <f>M188</f>
        <v>272.39999999999998</v>
      </c>
      <c r="N187" s="60">
        <f>N188</f>
        <v>0</v>
      </c>
    </row>
    <row r="188" spans="1:14" ht="38.25" x14ac:dyDescent="0.25">
      <c r="A188" s="6" t="s">
        <v>103</v>
      </c>
      <c r="B188" s="112">
        <v>650</v>
      </c>
      <c r="C188" s="17" t="s">
        <v>47</v>
      </c>
      <c r="D188" s="17" t="s">
        <v>41</v>
      </c>
      <c r="E188" s="17" t="s">
        <v>204</v>
      </c>
      <c r="F188" s="17" t="s">
        <v>44</v>
      </c>
      <c r="G188" s="17" t="s">
        <v>38</v>
      </c>
      <c r="H188" s="41" t="s">
        <v>326</v>
      </c>
      <c r="I188" s="17" t="s">
        <v>52</v>
      </c>
      <c r="J188" s="60">
        <v>272.3</v>
      </c>
      <c r="K188" s="60">
        <v>0</v>
      </c>
      <c r="L188" s="59">
        <f t="shared" si="25"/>
        <v>9.9999999999965894E-2</v>
      </c>
      <c r="M188" s="59">
        <v>272.39999999999998</v>
      </c>
      <c r="N188" s="60">
        <v>0</v>
      </c>
    </row>
    <row r="189" spans="1:14" ht="38.25" x14ac:dyDescent="0.25">
      <c r="A189" s="12" t="s">
        <v>167</v>
      </c>
      <c r="B189" s="112">
        <v>650</v>
      </c>
      <c r="C189" s="17" t="s">
        <v>47</v>
      </c>
      <c r="D189" s="17" t="s">
        <v>41</v>
      </c>
      <c r="E189" s="17" t="s">
        <v>204</v>
      </c>
      <c r="F189" s="17" t="s">
        <v>44</v>
      </c>
      <c r="G189" s="17" t="s">
        <v>38</v>
      </c>
      <c r="H189" s="41" t="s">
        <v>122</v>
      </c>
      <c r="I189" s="17" t="s">
        <v>40</v>
      </c>
      <c r="J189" s="60">
        <f>J190</f>
        <v>1883.5</v>
      </c>
      <c r="K189" s="60">
        <f>K190</f>
        <v>0</v>
      </c>
      <c r="L189" s="59">
        <f t="shared" si="25"/>
        <v>-0.29999999999995453</v>
      </c>
      <c r="M189" s="59">
        <f>M190</f>
        <v>1883.2</v>
      </c>
      <c r="N189" s="60">
        <f>N190</f>
        <v>0</v>
      </c>
    </row>
    <row r="190" spans="1:14" ht="38.25" x14ac:dyDescent="0.25">
      <c r="A190" s="22" t="s">
        <v>147</v>
      </c>
      <c r="B190" s="112">
        <v>650</v>
      </c>
      <c r="C190" s="17" t="s">
        <v>47</v>
      </c>
      <c r="D190" s="17" t="s">
        <v>41</v>
      </c>
      <c r="E190" s="17" t="s">
        <v>204</v>
      </c>
      <c r="F190" s="17" t="s">
        <v>44</v>
      </c>
      <c r="G190" s="17" t="s">
        <v>38</v>
      </c>
      <c r="H190" s="41" t="s">
        <v>122</v>
      </c>
      <c r="I190" s="17" t="s">
        <v>51</v>
      </c>
      <c r="J190" s="60">
        <f>J191</f>
        <v>1883.5</v>
      </c>
      <c r="K190" s="60">
        <f>K191</f>
        <v>0</v>
      </c>
      <c r="L190" s="59">
        <f t="shared" si="25"/>
        <v>-0.29999999999995453</v>
      </c>
      <c r="M190" s="59">
        <f>M191</f>
        <v>1883.2</v>
      </c>
      <c r="N190" s="60">
        <f>N191</f>
        <v>0</v>
      </c>
    </row>
    <row r="191" spans="1:14" ht="38.25" x14ac:dyDescent="0.25">
      <c r="A191" s="12" t="s">
        <v>103</v>
      </c>
      <c r="B191" s="112">
        <v>650</v>
      </c>
      <c r="C191" s="17" t="s">
        <v>47</v>
      </c>
      <c r="D191" s="17" t="s">
        <v>41</v>
      </c>
      <c r="E191" s="17" t="s">
        <v>204</v>
      </c>
      <c r="F191" s="17" t="s">
        <v>44</v>
      </c>
      <c r="G191" s="17" t="s">
        <v>38</v>
      </c>
      <c r="H191" s="41" t="s">
        <v>122</v>
      </c>
      <c r="I191" s="17" t="s">
        <v>52</v>
      </c>
      <c r="J191" s="60">
        <f>1395.1+488.4</f>
        <v>1883.5</v>
      </c>
      <c r="K191" s="60">
        <v>0</v>
      </c>
      <c r="L191" s="59">
        <f t="shared" si="25"/>
        <v>-0.29999999999995453</v>
      </c>
      <c r="M191" s="59">
        <v>1883.2</v>
      </c>
      <c r="N191" s="60">
        <v>0</v>
      </c>
    </row>
    <row r="192" spans="1:14" ht="39" x14ac:dyDescent="0.25">
      <c r="A192" s="14" t="s">
        <v>28</v>
      </c>
      <c r="B192" s="112">
        <v>650</v>
      </c>
      <c r="C192" s="41" t="s">
        <v>47</v>
      </c>
      <c r="D192" s="41" t="s">
        <v>41</v>
      </c>
      <c r="E192" s="41" t="s">
        <v>204</v>
      </c>
      <c r="F192" s="41" t="s">
        <v>58</v>
      </c>
      <c r="G192" s="41" t="s">
        <v>39</v>
      </c>
      <c r="H192" s="41" t="s">
        <v>112</v>
      </c>
      <c r="I192" s="41" t="s">
        <v>40</v>
      </c>
      <c r="J192" s="60">
        <f t="shared" ref="J192:N193" si="29">J193</f>
        <v>8761.4</v>
      </c>
      <c r="K192" s="60">
        <f t="shared" si="29"/>
        <v>0</v>
      </c>
      <c r="L192" s="59">
        <f t="shared" si="25"/>
        <v>53474.9</v>
      </c>
      <c r="M192" s="59">
        <f>M193+M197</f>
        <v>62236.3</v>
      </c>
      <c r="N192" s="60">
        <f t="shared" si="29"/>
        <v>0</v>
      </c>
    </row>
    <row r="193" spans="1:14" ht="64.5" x14ac:dyDescent="0.25">
      <c r="A193" s="14" t="s">
        <v>166</v>
      </c>
      <c r="B193" s="112">
        <v>650</v>
      </c>
      <c r="C193" s="41" t="s">
        <v>47</v>
      </c>
      <c r="D193" s="41" t="s">
        <v>41</v>
      </c>
      <c r="E193" s="41" t="s">
        <v>204</v>
      </c>
      <c r="F193" s="41" t="s">
        <v>58</v>
      </c>
      <c r="G193" s="41" t="s">
        <v>38</v>
      </c>
      <c r="H193" s="41" t="s">
        <v>112</v>
      </c>
      <c r="I193" s="41" t="s">
        <v>40</v>
      </c>
      <c r="J193" s="60">
        <f t="shared" si="29"/>
        <v>8761.4</v>
      </c>
      <c r="K193" s="60">
        <f t="shared" si="29"/>
        <v>0</v>
      </c>
      <c r="L193" s="59">
        <f t="shared" si="25"/>
        <v>-254.89999999999964</v>
      </c>
      <c r="M193" s="59">
        <f t="shared" si="29"/>
        <v>8506.5</v>
      </c>
      <c r="N193" s="60">
        <f t="shared" si="29"/>
        <v>0</v>
      </c>
    </row>
    <row r="194" spans="1:14" x14ac:dyDescent="0.25">
      <c r="A194" s="14" t="s">
        <v>205</v>
      </c>
      <c r="B194" s="112">
        <v>650</v>
      </c>
      <c r="C194" s="41" t="s">
        <v>47</v>
      </c>
      <c r="D194" s="41" t="s">
        <v>41</v>
      </c>
      <c r="E194" s="41" t="s">
        <v>204</v>
      </c>
      <c r="F194" s="41" t="s">
        <v>58</v>
      </c>
      <c r="G194" s="41" t="s">
        <v>38</v>
      </c>
      <c r="H194" s="41" t="s">
        <v>206</v>
      </c>
      <c r="I194" s="41" t="s">
        <v>40</v>
      </c>
      <c r="J194" s="60">
        <f>J195</f>
        <v>8761.4</v>
      </c>
      <c r="K194" s="60">
        <f>K195</f>
        <v>0</v>
      </c>
      <c r="L194" s="59">
        <f t="shared" si="25"/>
        <v>-254.89999999999964</v>
      </c>
      <c r="M194" s="59">
        <f>M195</f>
        <v>8506.5</v>
      </c>
      <c r="N194" s="60">
        <f>N195</f>
        <v>0</v>
      </c>
    </row>
    <row r="195" spans="1:14" x14ac:dyDescent="0.25">
      <c r="A195" s="10" t="s">
        <v>13</v>
      </c>
      <c r="B195" s="112">
        <v>650</v>
      </c>
      <c r="C195" s="17" t="s">
        <v>47</v>
      </c>
      <c r="D195" s="17" t="s">
        <v>41</v>
      </c>
      <c r="E195" s="17" t="s">
        <v>204</v>
      </c>
      <c r="F195" s="41" t="s">
        <v>58</v>
      </c>
      <c r="G195" s="41" t="s">
        <v>38</v>
      </c>
      <c r="H195" s="41" t="s">
        <v>206</v>
      </c>
      <c r="I195" s="17" t="s">
        <v>56</v>
      </c>
      <c r="J195" s="60">
        <f>J196</f>
        <v>8761.4</v>
      </c>
      <c r="K195" s="60">
        <f>K196</f>
        <v>0</v>
      </c>
      <c r="L195" s="59">
        <f t="shared" si="25"/>
        <v>-254.89999999999964</v>
      </c>
      <c r="M195" s="59">
        <f>M196</f>
        <v>8506.5</v>
      </c>
      <c r="N195" s="60">
        <f>N196</f>
        <v>0</v>
      </c>
    </row>
    <row r="196" spans="1:14" ht="64.5" x14ac:dyDescent="0.25">
      <c r="A196" s="14" t="s">
        <v>152</v>
      </c>
      <c r="B196" s="112">
        <v>650</v>
      </c>
      <c r="C196" s="17" t="s">
        <v>47</v>
      </c>
      <c r="D196" s="17" t="s">
        <v>41</v>
      </c>
      <c r="E196" s="17" t="s">
        <v>204</v>
      </c>
      <c r="F196" s="41" t="s">
        <v>58</v>
      </c>
      <c r="G196" s="41" t="s">
        <v>38</v>
      </c>
      <c r="H196" s="41" t="s">
        <v>206</v>
      </c>
      <c r="I196" s="17" t="s">
        <v>139</v>
      </c>
      <c r="J196" s="60">
        <f>9522.1-760.7</f>
        <v>8761.4</v>
      </c>
      <c r="K196" s="60">
        <v>0</v>
      </c>
      <c r="L196" s="59">
        <f t="shared" si="25"/>
        <v>-254.89999999999964</v>
      </c>
      <c r="M196" s="59">
        <v>8506.5</v>
      </c>
      <c r="N196" s="60">
        <v>0</v>
      </c>
    </row>
    <row r="197" spans="1:14" ht="90" x14ac:dyDescent="0.25">
      <c r="A197" s="118" t="s">
        <v>361</v>
      </c>
      <c r="B197" s="112">
        <v>650</v>
      </c>
      <c r="C197" s="17" t="s">
        <v>47</v>
      </c>
      <c r="D197" s="17" t="s">
        <v>41</v>
      </c>
      <c r="E197" s="41" t="s">
        <v>204</v>
      </c>
      <c r="F197" s="41" t="s">
        <v>58</v>
      </c>
      <c r="G197" s="41" t="s">
        <v>41</v>
      </c>
      <c r="H197" s="41" t="s">
        <v>112</v>
      </c>
      <c r="I197" s="17" t="s">
        <v>40</v>
      </c>
      <c r="J197" s="60">
        <f t="shared" ref="J197:K199" si="30">J198</f>
        <v>0</v>
      </c>
      <c r="K197" s="60">
        <f t="shared" si="30"/>
        <v>0</v>
      </c>
      <c r="L197" s="59">
        <f t="shared" si="25"/>
        <v>53729.8</v>
      </c>
      <c r="M197" s="59">
        <f t="shared" ref="M197:N199" si="31">M198</f>
        <v>53729.8</v>
      </c>
      <c r="N197" s="60">
        <f t="shared" si="31"/>
        <v>0</v>
      </c>
    </row>
    <row r="198" spans="1:14" x14ac:dyDescent="0.25">
      <c r="A198" s="118" t="s">
        <v>205</v>
      </c>
      <c r="B198" s="112">
        <v>650</v>
      </c>
      <c r="C198" s="17" t="s">
        <v>47</v>
      </c>
      <c r="D198" s="17" t="s">
        <v>41</v>
      </c>
      <c r="E198" s="41" t="s">
        <v>204</v>
      </c>
      <c r="F198" s="41" t="s">
        <v>58</v>
      </c>
      <c r="G198" s="41" t="s">
        <v>41</v>
      </c>
      <c r="H198" s="41" t="s">
        <v>206</v>
      </c>
      <c r="I198" s="17" t="s">
        <v>40</v>
      </c>
      <c r="J198" s="60">
        <f t="shared" si="30"/>
        <v>0</v>
      </c>
      <c r="K198" s="60">
        <f t="shared" si="30"/>
        <v>0</v>
      </c>
      <c r="L198" s="59">
        <f t="shared" si="25"/>
        <v>53729.8</v>
      </c>
      <c r="M198" s="59">
        <f t="shared" si="31"/>
        <v>53729.8</v>
      </c>
      <c r="N198" s="60">
        <f t="shared" si="31"/>
        <v>0</v>
      </c>
    </row>
    <row r="199" spans="1:14" x14ac:dyDescent="0.25">
      <c r="A199" s="118" t="s">
        <v>13</v>
      </c>
      <c r="B199" s="112">
        <v>650</v>
      </c>
      <c r="C199" s="17" t="s">
        <v>47</v>
      </c>
      <c r="D199" s="17" t="s">
        <v>41</v>
      </c>
      <c r="E199" s="41" t="s">
        <v>204</v>
      </c>
      <c r="F199" s="41" t="s">
        <v>58</v>
      </c>
      <c r="G199" s="41" t="s">
        <v>41</v>
      </c>
      <c r="H199" s="41" t="s">
        <v>206</v>
      </c>
      <c r="I199" s="17" t="s">
        <v>56</v>
      </c>
      <c r="J199" s="60">
        <f t="shared" si="30"/>
        <v>0</v>
      </c>
      <c r="K199" s="60">
        <f t="shared" si="30"/>
        <v>0</v>
      </c>
      <c r="L199" s="59">
        <f t="shared" si="25"/>
        <v>53729.8</v>
      </c>
      <c r="M199" s="59">
        <f t="shared" si="31"/>
        <v>53729.8</v>
      </c>
      <c r="N199" s="60">
        <f t="shared" si="31"/>
        <v>0</v>
      </c>
    </row>
    <row r="200" spans="1:14" ht="64.5" x14ac:dyDescent="0.25">
      <c r="A200" s="118" t="s">
        <v>152</v>
      </c>
      <c r="B200" s="112">
        <v>650</v>
      </c>
      <c r="C200" s="17" t="s">
        <v>47</v>
      </c>
      <c r="D200" s="17" t="s">
        <v>41</v>
      </c>
      <c r="E200" s="41" t="s">
        <v>204</v>
      </c>
      <c r="F200" s="41" t="s">
        <v>58</v>
      </c>
      <c r="G200" s="41" t="s">
        <v>41</v>
      </c>
      <c r="H200" s="41" t="s">
        <v>206</v>
      </c>
      <c r="I200" s="17" t="s">
        <v>139</v>
      </c>
      <c r="J200" s="60">
        <v>0</v>
      </c>
      <c r="K200" s="60">
        <v>0</v>
      </c>
      <c r="L200" s="59">
        <f t="shared" si="25"/>
        <v>53729.8</v>
      </c>
      <c r="M200" s="59">
        <v>53729.8</v>
      </c>
      <c r="N200" s="60">
        <v>0</v>
      </c>
    </row>
    <row r="201" spans="1:14" ht="25.5" x14ac:dyDescent="0.25">
      <c r="A201" s="53" t="s">
        <v>168</v>
      </c>
      <c r="B201" s="112">
        <v>650</v>
      </c>
      <c r="C201" s="7" t="s">
        <v>47</v>
      </c>
      <c r="D201" s="7" t="s">
        <v>41</v>
      </c>
      <c r="E201" s="47" t="s">
        <v>204</v>
      </c>
      <c r="F201" s="41" t="s">
        <v>53</v>
      </c>
      <c r="G201" s="41" t="s">
        <v>39</v>
      </c>
      <c r="H201" s="41" t="s">
        <v>112</v>
      </c>
      <c r="I201" s="7" t="s">
        <v>40</v>
      </c>
      <c r="J201" s="60">
        <f t="shared" ref="J201:N203" si="32">J202</f>
        <v>176</v>
      </c>
      <c r="K201" s="60">
        <f t="shared" si="32"/>
        <v>0</v>
      </c>
      <c r="L201" s="59">
        <f t="shared" si="25"/>
        <v>102</v>
      </c>
      <c r="M201" s="59">
        <f t="shared" si="32"/>
        <v>278</v>
      </c>
      <c r="N201" s="60">
        <f t="shared" si="32"/>
        <v>0</v>
      </c>
    </row>
    <row r="202" spans="1:14" ht="38.25" x14ac:dyDescent="0.25">
      <c r="A202" s="53" t="s">
        <v>208</v>
      </c>
      <c r="B202" s="112">
        <v>650</v>
      </c>
      <c r="C202" s="7" t="s">
        <v>47</v>
      </c>
      <c r="D202" s="7" t="s">
        <v>41</v>
      </c>
      <c r="E202" s="47" t="s">
        <v>204</v>
      </c>
      <c r="F202" s="41" t="s">
        <v>53</v>
      </c>
      <c r="G202" s="41" t="s">
        <v>41</v>
      </c>
      <c r="H202" s="41" t="s">
        <v>112</v>
      </c>
      <c r="I202" s="7" t="s">
        <v>40</v>
      </c>
      <c r="J202" s="60">
        <f t="shared" si="32"/>
        <v>176</v>
      </c>
      <c r="K202" s="60">
        <f t="shared" si="32"/>
        <v>0</v>
      </c>
      <c r="L202" s="59">
        <f t="shared" si="25"/>
        <v>102</v>
      </c>
      <c r="M202" s="59">
        <f t="shared" si="32"/>
        <v>278</v>
      </c>
      <c r="N202" s="60">
        <f t="shared" si="32"/>
        <v>0</v>
      </c>
    </row>
    <row r="203" spans="1:14" ht="39" x14ac:dyDescent="0.25">
      <c r="A203" s="40" t="s">
        <v>167</v>
      </c>
      <c r="B203" s="112">
        <v>650</v>
      </c>
      <c r="C203" s="7" t="s">
        <v>47</v>
      </c>
      <c r="D203" s="7" t="s">
        <v>41</v>
      </c>
      <c r="E203" s="47" t="s">
        <v>204</v>
      </c>
      <c r="F203" s="41" t="s">
        <v>53</v>
      </c>
      <c r="G203" s="41" t="s">
        <v>41</v>
      </c>
      <c r="H203" s="41" t="s">
        <v>122</v>
      </c>
      <c r="I203" s="7" t="s">
        <v>40</v>
      </c>
      <c r="J203" s="60">
        <f t="shared" si="32"/>
        <v>176</v>
      </c>
      <c r="K203" s="60">
        <f t="shared" si="32"/>
        <v>0</v>
      </c>
      <c r="L203" s="59">
        <f t="shared" si="25"/>
        <v>102</v>
      </c>
      <c r="M203" s="59">
        <f t="shared" si="32"/>
        <v>278</v>
      </c>
      <c r="N203" s="60">
        <f t="shared" si="32"/>
        <v>0</v>
      </c>
    </row>
    <row r="204" spans="1:14" ht="38.25" x14ac:dyDescent="0.25">
      <c r="A204" s="22" t="s">
        <v>147</v>
      </c>
      <c r="B204" s="112">
        <v>650</v>
      </c>
      <c r="C204" s="41" t="s">
        <v>47</v>
      </c>
      <c r="D204" s="41" t="s">
        <v>41</v>
      </c>
      <c r="E204" s="41" t="s">
        <v>204</v>
      </c>
      <c r="F204" s="41" t="s">
        <v>53</v>
      </c>
      <c r="G204" s="41" t="s">
        <v>41</v>
      </c>
      <c r="H204" s="41" t="s">
        <v>122</v>
      </c>
      <c r="I204" s="17" t="s">
        <v>51</v>
      </c>
      <c r="J204" s="60">
        <f>J205</f>
        <v>176</v>
      </c>
      <c r="K204" s="60">
        <f>K205</f>
        <v>0</v>
      </c>
      <c r="L204" s="59">
        <f t="shared" si="25"/>
        <v>102</v>
      </c>
      <c r="M204" s="59">
        <f>M205</f>
        <v>278</v>
      </c>
      <c r="N204" s="60">
        <f>N205</f>
        <v>0</v>
      </c>
    </row>
    <row r="205" spans="1:14" ht="38.25" x14ac:dyDescent="0.25">
      <c r="A205" s="12" t="s">
        <v>103</v>
      </c>
      <c r="B205" s="112">
        <v>650</v>
      </c>
      <c r="C205" s="41" t="s">
        <v>47</v>
      </c>
      <c r="D205" s="41" t="s">
        <v>41</v>
      </c>
      <c r="E205" s="41" t="s">
        <v>204</v>
      </c>
      <c r="F205" s="41" t="s">
        <v>53</v>
      </c>
      <c r="G205" s="41" t="s">
        <v>41</v>
      </c>
      <c r="H205" s="41" t="s">
        <v>122</v>
      </c>
      <c r="I205" s="17" t="s">
        <v>52</v>
      </c>
      <c r="J205" s="60">
        <f>150+26</f>
        <v>176</v>
      </c>
      <c r="K205" s="60">
        <v>0</v>
      </c>
      <c r="L205" s="59">
        <f t="shared" si="25"/>
        <v>102</v>
      </c>
      <c r="M205" s="59">
        <v>278</v>
      </c>
      <c r="N205" s="60">
        <v>0</v>
      </c>
    </row>
    <row r="206" spans="1:14" s="88" customFormat="1" x14ac:dyDescent="0.25">
      <c r="A206" s="69" t="s">
        <v>30</v>
      </c>
      <c r="B206" s="111">
        <v>650</v>
      </c>
      <c r="C206" s="21" t="s">
        <v>47</v>
      </c>
      <c r="D206" s="21" t="s">
        <v>45</v>
      </c>
      <c r="E206" s="21" t="s">
        <v>39</v>
      </c>
      <c r="F206" s="21" t="s">
        <v>42</v>
      </c>
      <c r="G206" s="21" t="s">
        <v>39</v>
      </c>
      <c r="H206" s="21" t="s">
        <v>112</v>
      </c>
      <c r="I206" s="21" t="s">
        <v>40</v>
      </c>
      <c r="J206" s="57">
        <f>J207</f>
        <v>2305.1999999999998</v>
      </c>
      <c r="K206" s="57">
        <f>K207</f>
        <v>0</v>
      </c>
      <c r="L206" s="57">
        <f t="shared" si="25"/>
        <v>-29</v>
      </c>
      <c r="M206" s="57">
        <f>M207</f>
        <v>2276.1999999999998</v>
      </c>
      <c r="N206" s="57">
        <f>N207</f>
        <v>0</v>
      </c>
    </row>
    <row r="207" spans="1:14" ht="39" x14ac:dyDescent="0.25">
      <c r="A207" s="10" t="s">
        <v>211</v>
      </c>
      <c r="B207" s="112">
        <v>650</v>
      </c>
      <c r="C207" s="48" t="s">
        <v>47</v>
      </c>
      <c r="D207" s="48" t="s">
        <v>45</v>
      </c>
      <c r="E207" s="48" t="s">
        <v>180</v>
      </c>
      <c r="F207" s="48" t="s">
        <v>42</v>
      </c>
      <c r="G207" s="48" t="s">
        <v>39</v>
      </c>
      <c r="H207" s="48" t="s">
        <v>112</v>
      </c>
      <c r="I207" s="48" t="s">
        <v>40</v>
      </c>
      <c r="J207" s="59">
        <f>J208+J212</f>
        <v>2305.1999999999998</v>
      </c>
      <c r="K207" s="59">
        <f>K208+K212</f>
        <v>0</v>
      </c>
      <c r="L207" s="59">
        <f t="shared" si="25"/>
        <v>-29</v>
      </c>
      <c r="M207" s="59">
        <f>M208+M212</f>
        <v>2276.1999999999998</v>
      </c>
      <c r="N207" s="59">
        <f>N208+N212</f>
        <v>0</v>
      </c>
    </row>
    <row r="208" spans="1:14" ht="39" x14ac:dyDescent="0.25">
      <c r="A208" s="10" t="s">
        <v>181</v>
      </c>
      <c r="B208" s="112">
        <v>650</v>
      </c>
      <c r="C208" s="48" t="s">
        <v>47</v>
      </c>
      <c r="D208" s="48" t="s">
        <v>45</v>
      </c>
      <c r="E208" s="48" t="s">
        <v>180</v>
      </c>
      <c r="F208" s="48" t="s">
        <v>42</v>
      </c>
      <c r="G208" s="48" t="s">
        <v>38</v>
      </c>
      <c r="H208" s="48" t="s">
        <v>112</v>
      </c>
      <c r="I208" s="48" t="s">
        <v>40</v>
      </c>
      <c r="J208" s="59">
        <f t="shared" ref="J208:K210" si="33">J209</f>
        <v>724</v>
      </c>
      <c r="K208" s="59">
        <f t="shared" si="33"/>
        <v>0</v>
      </c>
      <c r="L208" s="59">
        <f t="shared" si="25"/>
        <v>-29</v>
      </c>
      <c r="M208" s="59">
        <f t="shared" ref="M208:N210" si="34">M209</f>
        <v>695</v>
      </c>
      <c r="N208" s="59">
        <f t="shared" si="34"/>
        <v>0</v>
      </c>
    </row>
    <row r="209" spans="1:14" ht="39" x14ac:dyDescent="0.25">
      <c r="A209" s="40" t="s">
        <v>167</v>
      </c>
      <c r="B209" s="112">
        <v>650</v>
      </c>
      <c r="C209" s="48" t="s">
        <v>47</v>
      </c>
      <c r="D209" s="48" t="s">
        <v>45</v>
      </c>
      <c r="E209" s="48" t="s">
        <v>180</v>
      </c>
      <c r="F209" s="48" t="s">
        <v>42</v>
      </c>
      <c r="G209" s="48" t="s">
        <v>38</v>
      </c>
      <c r="H209" s="48" t="s">
        <v>122</v>
      </c>
      <c r="I209" s="48" t="s">
        <v>40</v>
      </c>
      <c r="J209" s="59">
        <f t="shared" si="33"/>
        <v>724</v>
      </c>
      <c r="K209" s="59">
        <f t="shared" si="33"/>
        <v>0</v>
      </c>
      <c r="L209" s="59">
        <f t="shared" si="25"/>
        <v>-29</v>
      </c>
      <c r="M209" s="59">
        <f t="shared" si="34"/>
        <v>695</v>
      </c>
      <c r="N209" s="59">
        <f t="shared" si="34"/>
        <v>0</v>
      </c>
    </row>
    <row r="210" spans="1:14" ht="39" x14ac:dyDescent="0.25">
      <c r="A210" s="10" t="s">
        <v>147</v>
      </c>
      <c r="B210" s="112">
        <v>650</v>
      </c>
      <c r="C210" s="48" t="s">
        <v>47</v>
      </c>
      <c r="D210" s="48" t="s">
        <v>45</v>
      </c>
      <c r="E210" s="48" t="s">
        <v>180</v>
      </c>
      <c r="F210" s="48" t="s">
        <v>42</v>
      </c>
      <c r="G210" s="48" t="s">
        <v>38</v>
      </c>
      <c r="H210" s="48" t="s">
        <v>122</v>
      </c>
      <c r="I210" s="7" t="s">
        <v>51</v>
      </c>
      <c r="J210" s="59">
        <f t="shared" si="33"/>
        <v>724</v>
      </c>
      <c r="K210" s="59">
        <f t="shared" si="33"/>
        <v>0</v>
      </c>
      <c r="L210" s="59">
        <f t="shared" si="25"/>
        <v>-29</v>
      </c>
      <c r="M210" s="59">
        <f t="shared" si="34"/>
        <v>695</v>
      </c>
      <c r="N210" s="59">
        <f t="shared" si="34"/>
        <v>0</v>
      </c>
    </row>
    <row r="211" spans="1:14" ht="39" x14ac:dyDescent="0.25">
      <c r="A211" s="10" t="s">
        <v>103</v>
      </c>
      <c r="B211" s="112">
        <v>650</v>
      </c>
      <c r="C211" s="48" t="s">
        <v>47</v>
      </c>
      <c r="D211" s="48" t="s">
        <v>45</v>
      </c>
      <c r="E211" s="48" t="s">
        <v>180</v>
      </c>
      <c r="F211" s="48" t="s">
        <v>42</v>
      </c>
      <c r="G211" s="48" t="s">
        <v>38</v>
      </c>
      <c r="H211" s="48" t="s">
        <v>122</v>
      </c>
      <c r="I211" s="7" t="s">
        <v>52</v>
      </c>
      <c r="J211" s="59">
        <f>800-76</f>
        <v>724</v>
      </c>
      <c r="K211" s="59">
        <v>0</v>
      </c>
      <c r="L211" s="59">
        <f t="shared" si="25"/>
        <v>-29</v>
      </c>
      <c r="M211" s="59">
        <v>695</v>
      </c>
      <c r="N211" s="59">
        <v>0</v>
      </c>
    </row>
    <row r="212" spans="1:14" ht="51.75" x14ac:dyDescent="0.25">
      <c r="A212" s="10" t="s">
        <v>182</v>
      </c>
      <c r="B212" s="112">
        <v>650</v>
      </c>
      <c r="C212" s="48" t="s">
        <v>47</v>
      </c>
      <c r="D212" s="48" t="s">
        <v>45</v>
      </c>
      <c r="E212" s="48" t="s">
        <v>180</v>
      </c>
      <c r="F212" s="48" t="s">
        <v>42</v>
      </c>
      <c r="G212" s="48" t="s">
        <v>41</v>
      </c>
      <c r="H212" s="48" t="s">
        <v>112</v>
      </c>
      <c r="I212" s="48" t="s">
        <v>40</v>
      </c>
      <c r="J212" s="59">
        <f t="shared" ref="J212:N213" si="35">J213</f>
        <v>1581.2</v>
      </c>
      <c r="K212" s="59">
        <f t="shared" si="35"/>
        <v>0</v>
      </c>
      <c r="L212" s="59">
        <f t="shared" si="25"/>
        <v>0</v>
      </c>
      <c r="M212" s="59">
        <f t="shared" si="35"/>
        <v>1581.2</v>
      </c>
      <c r="N212" s="59">
        <f t="shared" si="35"/>
        <v>0</v>
      </c>
    </row>
    <row r="213" spans="1:14" ht="39" x14ac:dyDescent="0.25">
      <c r="A213" s="40" t="s">
        <v>167</v>
      </c>
      <c r="B213" s="112">
        <v>650</v>
      </c>
      <c r="C213" s="48" t="s">
        <v>47</v>
      </c>
      <c r="D213" s="48" t="s">
        <v>45</v>
      </c>
      <c r="E213" s="48" t="s">
        <v>180</v>
      </c>
      <c r="F213" s="48" t="s">
        <v>42</v>
      </c>
      <c r="G213" s="48" t="s">
        <v>41</v>
      </c>
      <c r="H213" s="48" t="s">
        <v>122</v>
      </c>
      <c r="I213" s="48" t="s">
        <v>40</v>
      </c>
      <c r="J213" s="59">
        <f t="shared" si="35"/>
        <v>1581.2</v>
      </c>
      <c r="K213" s="59">
        <f t="shared" si="35"/>
        <v>0</v>
      </c>
      <c r="L213" s="59">
        <f t="shared" si="25"/>
        <v>0</v>
      </c>
      <c r="M213" s="59">
        <f t="shared" si="35"/>
        <v>1581.2</v>
      </c>
      <c r="N213" s="59">
        <f t="shared" si="35"/>
        <v>0</v>
      </c>
    </row>
    <row r="214" spans="1:14" ht="39" x14ac:dyDescent="0.25">
      <c r="A214" s="10" t="s">
        <v>147</v>
      </c>
      <c r="B214" s="112">
        <v>650</v>
      </c>
      <c r="C214" s="48" t="s">
        <v>47</v>
      </c>
      <c r="D214" s="48" t="s">
        <v>45</v>
      </c>
      <c r="E214" s="48" t="s">
        <v>180</v>
      </c>
      <c r="F214" s="48" t="s">
        <v>42</v>
      </c>
      <c r="G214" s="48" t="s">
        <v>41</v>
      </c>
      <c r="H214" s="48" t="s">
        <v>122</v>
      </c>
      <c r="I214" s="48" t="s">
        <v>51</v>
      </c>
      <c r="J214" s="59">
        <f>J215</f>
        <v>1581.2</v>
      </c>
      <c r="K214" s="59">
        <f>K215</f>
        <v>0</v>
      </c>
      <c r="L214" s="59">
        <f t="shared" si="25"/>
        <v>0</v>
      </c>
      <c r="M214" s="59">
        <f>M215</f>
        <v>1581.2</v>
      </c>
      <c r="N214" s="59">
        <f>N215</f>
        <v>0</v>
      </c>
    </row>
    <row r="215" spans="1:14" ht="39" x14ac:dyDescent="0.25">
      <c r="A215" s="10" t="s">
        <v>103</v>
      </c>
      <c r="B215" s="112">
        <v>650</v>
      </c>
      <c r="C215" s="48" t="s">
        <v>47</v>
      </c>
      <c r="D215" s="48" t="s">
        <v>45</v>
      </c>
      <c r="E215" s="48" t="s">
        <v>180</v>
      </c>
      <c r="F215" s="48" t="s">
        <v>42</v>
      </c>
      <c r="G215" s="48" t="s">
        <v>41</v>
      </c>
      <c r="H215" s="48" t="s">
        <v>122</v>
      </c>
      <c r="I215" s="48" t="s">
        <v>52</v>
      </c>
      <c r="J215" s="59">
        <f>1531.2+50</f>
        <v>1581.2</v>
      </c>
      <c r="K215" s="59">
        <v>0</v>
      </c>
      <c r="L215" s="59">
        <f t="shared" si="25"/>
        <v>0</v>
      </c>
      <c r="M215" s="59">
        <f>1531.2+50</f>
        <v>1581.2</v>
      </c>
      <c r="N215" s="59">
        <v>0</v>
      </c>
    </row>
    <row r="216" spans="1:14" s="88" customFormat="1" x14ac:dyDescent="0.25">
      <c r="A216" s="49" t="s">
        <v>169</v>
      </c>
      <c r="B216" s="111">
        <v>650</v>
      </c>
      <c r="C216" s="51" t="s">
        <v>48</v>
      </c>
      <c r="D216" s="51" t="s">
        <v>39</v>
      </c>
      <c r="E216" s="51" t="s">
        <v>39</v>
      </c>
      <c r="F216" s="51" t="s">
        <v>42</v>
      </c>
      <c r="G216" s="51" t="s">
        <v>39</v>
      </c>
      <c r="H216" s="51" t="s">
        <v>112</v>
      </c>
      <c r="I216" s="51" t="s">
        <v>40</v>
      </c>
      <c r="J216" s="57">
        <f t="shared" ref="J216:N217" si="36">J217</f>
        <v>2532.1999999999998</v>
      </c>
      <c r="K216" s="57">
        <f t="shared" si="36"/>
        <v>0</v>
      </c>
      <c r="L216" s="57">
        <f t="shared" si="25"/>
        <v>211.10000000000036</v>
      </c>
      <c r="M216" s="57">
        <f t="shared" si="36"/>
        <v>2743.3</v>
      </c>
      <c r="N216" s="57">
        <f t="shared" si="36"/>
        <v>0</v>
      </c>
    </row>
    <row r="217" spans="1:14" s="88" customFormat="1" x14ac:dyDescent="0.25">
      <c r="A217" s="49" t="s">
        <v>170</v>
      </c>
      <c r="B217" s="111">
        <v>650</v>
      </c>
      <c r="C217" s="51" t="s">
        <v>48</v>
      </c>
      <c r="D217" s="51" t="s">
        <v>38</v>
      </c>
      <c r="E217" s="51" t="s">
        <v>39</v>
      </c>
      <c r="F217" s="51" t="s">
        <v>42</v>
      </c>
      <c r="G217" s="51" t="s">
        <v>39</v>
      </c>
      <c r="H217" s="51" t="s">
        <v>112</v>
      </c>
      <c r="I217" s="51" t="s">
        <v>40</v>
      </c>
      <c r="J217" s="57">
        <f t="shared" si="36"/>
        <v>2532.1999999999998</v>
      </c>
      <c r="K217" s="57">
        <f t="shared" si="36"/>
        <v>0</v>
      </c>
      <c r="L217" s="57">
        <f t="shared" si="25"/>
        <v>211.10000000000036</v>
      </c>
      <c r="M217" s="57">
        <f t="shared" si="36"/>
        <v>2743.3</v>
      </c>
      <c r="N217" s="57">
        <f t="shared" si="36"/>
        <v>0</v>
      </c>
    </row>
    <row r="218" spans="1:14" ht="39" x14ac:dyDescent="0.25">
      <c r="A218" s="10" t="s">
        <v>209</v>
      </c>
      <c r="B218" s="112">
        <v>650</v>
      </c>
      <c r="C218" s="48" t="s">
        <v>48</v>
      </c>
      <c r="D218" s="48" t="s">
        <v>38</v>
      </c>
      <c r="E218" s="48" t="s">
        <v>210</v>
      </c>
      <c r="F218" s="48" t="s">
        <v>42</v>
      </c>
      <c r="G218" s="48" t="s">
        <v>39</v>
      </c>
      <c r="H218" s="48" t="s">
        <v>112</v>
      </c>
      <c r="I218" s="48" t="s">
        <v>40</v>
      </c>
      <c r="J218" s="59">
        <f>J219</f>
        <v>2532.1999999999998</v>
      </c>
      <c r="K218" s="59">
        <f>K219</f>
        <v>0</v>
      </c>
      <c r="L218" s="59">
        <f t="shared" si="25"/>
        <v>211.10000000000036</v>
      </c>
      <c r="M218" s="59">
        <f>M219</f>
        <v>2743.3</v>
      </c>
      <c r="N218" s="59">
        <f>N219</f>
        <v>0</v>
      </c>
    </row>
    <row r="219" spans="1:14" ht="77.25" x14ac:dyDescent="0.25">
      <c r="A219" s="10" t="s">
        <v>171</v>
      </c>
      <c r="B219" s="112">
        <v>650</v>
      </c>
      <c r="C219" s="48" t="s">
        <v>48</v>
      </c>
      <c r="D219" s="48" t="s">
        <v>38</v>
      </c>
      <c r="E219" s="48" t="s">
        <v>210</v>
      </c>
      <c r="F219" s="48" t="s">
        <v>42</v>
      </c>
      <c r="G219" s="48" t="s">
        <v>38</v>
      </c>
      <c r="H219" s="48" t="s">
        <v>112</v>
      </c>
      <c r="I219" s="48" t="s">
        <v>40</v>
      </c>
      <c r="J219" s="59">
        <f>J220+J225</f>
        <v>2532.1999999999998</v>
      </c>
      <c r="K219" s="59">
        <f>K220+K225</f>
        <v>0</v>
      </c>
      <c r="L219" s="59">
        <f t="shared" si="25"/>
        <v>211.10000000000036</v>
      </c>
      <c r="M219" s="59">
        <f>M220+M225</f>
        <v>2743.3</v>
      </c>
      <c r="N219" s="59">
        <f>N220+N225</f>
        <v>0</v>
      </c>
    </row>
    <row r="220" spans="1:14" ht="26.25" x14ac:dyDescent="0.25">
      <c r="A220" s="10" t="s">
        <v>172</v>
      </c>
      <c r="B220" s="112">
        <v>650</v>
      </c>
      <c r="C220" s="48" t="s">
        <v>48</v>
      </c>
      <c r="D220" s="48" t="s">
        <v>38</v>
      </c>
      <c r="E220" s="48" t="s">
        <v>210</v>
      </c>
      <c r="F220" s="48" t="s">
        <v>42</v>
      </c>
      <c r="G220" s="48" t="s">
        <v>38</v>
      </c>
      <c r="H220" s="48" t="s">
        <v>129</v>
      </c>
      <c r="I220" s="48" t="s">
        <v>40</v>
      </c>
      <c r="J220" s="59">
        <f>J221+J223</f>
        <v>850</v>
      </c>
      <c r="K220" s="59">
        <f>K221+K223</f>
        <v>0</v>
      </c>
      <c r="L220" s="59">
        <f t="shared" si="25"/>
        <v>211.09999999999991</v>
      </c>
      <c r="M220" s="59">
        <f>M221+M223</f>
        <v>1061.0999999999999</v>
      </c>
      <c r="N220" s="59">
        <f>N221+N223</f>
        <v>0</v>
      </c>
    </row>
    <row r="221" spans="1:14" ht="39" x14ac:dyDescent="0.25">
      <c r="A221" s="10" t="s">
        <v>147</v>
      </c>
      <c r="B221" s="112">
        <v>650</v>
      </c>
      <c r="C221" s="48" t="s">
        <v>48</v>
      </c>
      <c r="D221" s="48" t="s">
        <v>38</v>
      </c>
      <c r="E221" s="48" t="s">
        <v>210</v>
      </c>
      <c r="F221" s="48" t="s">
        <v>42</v>
      </c>
      <c r="G221" s="48" t="s">
        <v>38</v>
      </c>
      <c r="H221" s="48" t="s">
        <v>129</v>
      </c>
      <c r="I221" s="48" t="s">
        <v>51</v>
      </c>
      <c r="J221" s="59">
        <f>J222</f>
        <v>780</v>
      </c>
      <c r="K221" s="59">
        <f>K222</f>
        <v>0</v>
      </c>
      <c r="L221" s="59">
        <f t="shared" si="25"/>
        <v>155.10000000000002</v>
      </c>
      <c r="M221" s="59">
        <f>M222</f>
        <v>935.1</v>
      </c>
      <c r="N221" s="59">
        <f>N222</f>
        <v>0</v>
      </c>
    </row>
    <row r="222" spans="1:14" ht="39" x14ac:dyDescent="0.25">
      <c r="A222" s="40" t="s">
        <v>103</v>
      </c>
      <c r="B222" s="112">
        <v>650</v>
      </c>
      <c r="C222" s="48" t="s">
        <v>48</v>
      </c>
      <c r="D222" s="48" t="s">
        <v>38</v>
      </c>
      <c r="E222" s="48" t="s">
        <v>210</v>
      </c>
      <c r="F222" s="48" t="s">
        <v>42</v>
      </c>
      <c r="G222" s="48" t="s">
        <v>38</v>
      </c>
      <c r="H222" s="48" t="s">
        <v>129</v>
      </c>
      <c r="I222" s="48" t="s">
        <v>52</v>
      </c>
      <c r="J222" s="59">
        <f>500+280</f>
        <v>780</v>
      </c>
      <c r="K222" s="59">
        <v>0</v>
      </c>
      <c r="L222" s="59">
        <f t="shared" si="25"/>
        <v>155.10000000000002</v>
      </c>
      <c r="M222" s="59">
        <v>935.1</v>
      </c>
      <c r="N222" s="59">
        <v>0</v>
      </c>
    </row>
    <row r="223" spans="1:14" x14ac:dyDescent="0.25">
      <c r="A223" s="40" t="s">
        <v>316</v>
      </c>
      <c r="B223" s="112">
        <v>650</v>
      </c>
      <c r="C223" s="48" t="s">
        <v>48</v>
      </c>
      <c r="D223" s="48" t="s">
        <v>38</v>
      </c>
      <c r="E223" s="48" t="s">
        <v>210</v>
      </c>
      <c r="F223" s="48" t="s">
        <v>42</v>
      </c>
      <c r="G223" s="48" t="s">
        <v>38</v>
      </c>
      <c r="H223" s="48" t="s">
        <v>129</v>
      </c>
      <c r="I223" s="48" t="s">
        <v>40</v>
      </c>
      <c r="J223" s="59">
        <f>J224</f>
        <v>70</v>
      </c>
      <c r="K223" s="59">
        <f>K224</f>
        <v>0</v>
      </c>
      <c r="L223" s="59">
        <f t="shared" si="25"/>
        <v>56</v>
      </c>
      <c r="M223" s="59">
        <f>M224</f>
        <v>126</v>
      </c>
      <c r="N223" s="59">
        <f>N224</f>
        <v>0</v>
      </c>
    </row>
    <row r="224" spans="1:14" x14ac:dyDescent="0.25">
      <c r="A224" s="40" t="s">
        <v>330</v>
      </c>
      <c r="B224" s="112">
        <v>650</v>
      </c>
      <c r="C224" s="48" t="s">
        <v>48</v>
      </c>
      <c r="D224" s="48" t="s">
        <v>38</v>
      </c>
      <c r="E224" s="48" t="s">
        <v>210</v>
      </c>
      <c r="F224" s="48" t="s">
        <v>42</v>
      </c>
      <c r="G224" s="48" t="s">
        <v>38</v>
      </c>
      <c r="H224" s="48" t="s">
        <v>129</v>
      </c>
      <c r="I224" s="48" t="s">
        <v>331</v>
      </c>
      <c r="J224" s="59">
        <v>70</v>
      </c>
      <c r="K224" s="59">
        <v>0</v>
      </c>
      <c r="L224" s="59">
        <f t="shared" si="25"/>
        <v>56</v>
      </c>
      <c r="M224" s="59">
        <v>126</v>
      </c>
      <c r="N224" s="59">
        <v>0</v>
      </c>
    </row>
    <row r="225" spans="1:14" ht="39" x14ac:dyDescent="0.25">
      <c r="A225" s="40" t="s">
        <v>333</v>
      </c>
      <c r="B225" s="112">
        <v>650</v>
      </c>
      <c r="C225" s="48" t="s">
        <v>48</v>
      </c>
      <c r="D225" s="48" t="s">
        <v>38</v>
      </c>
      <c r="E225" s="48" t="s">
        <v>210</v>
      </c>
      <c r="F225" s="48" t="s">
        <v>42</v>
      </c>
      <c r="G225" s="48" t="s">
        <v>38</v>
      </c>
      <c r="H225" s="48" t="s">
        <v>332</v>
      </c>
      <c r="I225" s="48" t="s">
        <v>40</v>
      </c>
      <c r="J225" s="59">
        <f>J226</f>
        <v>1682.2</v>
      </c>
      <c r="K225" s="59">
        <f>K226</f>
        <v>0</v>
      </c>
      <c r="L225" s="59">
        <f t="shared" si="25"/>
        <v>0</v>
      </c>
      <c r="M225" s="59">
        <f>M226</f>
        <v>1682.2</v>
      </c>
      <c r="N225" s="59">
        <f>N226</f>
        <v>0</v>
      </c>
    </row>
    <row r="226" spans="1:14" ht="39" x14ac:dyDescent="0.25">
      <c r="A226" s="40" t="s">
        <v>147</v>
      </c>
      <c r="B226" s="112">
        <v>650</v>
      </c>
      <c r="C226" s="48" t="s">
        <v>48</v>
      </c>
      <c r="D226" s="48" t="s">
        <v>38</v>
      </c>
      <c r="E226" s="48" t="s">
        <v>210</v>
      </c>
      <c r="F226" s="48" t="s">
        <v>42</v>
      </c>
      <c r="G226" s="48" t="s">
        <v>38</v>
      </c>
      <c r="H226" s="48" t="s">
        <v>332</v>
      </c>
      <c r="I226" s="48" t="s">
        <v>51</v>
      </c>
      <c r="J226" s="59">
        <f>J227</f>
        <v>1682.2</v>
      </c>
      <c r="K226" s="59">
        <f>K227</f>
        <v>0</v>
      </c>
      <c r="L226" s="59">
        <f t="shared" si="25"/>
        <v>0</v>
      </c>
      <c r="M226" s="59">
        <f>M227</f>
        <v>1682.2</v>
      </c>
      <c r="N226" s="59">
        <f>N227</f>
        <v>0</v>
      </c>
    </row>
    <row r="227" spans="1:14" ht="39" x14ac:dyDescent="0.25">
      <c r="A227" s="40" t="s">
        <v>103</v>
      </c>
      <c r="B227" s="112">
        <v>650</v>
      </c>
      <c r="C227" s="48" t="s">
        <v>48</v>
      </c>
      <c r="D227" s="48" t="s">
        <v>38</v>
      </c>
      <c r="E227" s="48" t="s">
        <v>210</v>
      </c>
      <c r="F227" s="48" t="s">
        <v>42</v>
      </c>
      <c r="G227" s="48" t="s">
        <v>38</v>
      </c>
      <c r="H227" s="48" t="s">
        <v>332</v>
      </c>
      <c r="I227" s="48" t="s">
        <v>52</v>
      </c>
      <c r="J227" s="59">
        <v>1682.2</v>
      </c>
      <c r="K227" s="59">
        <v>0</v>
      </c>
      <c r="L227" s="59">
        <f t="shared" si="25"/>
        <v>0</v>
      </c>
      <c r="M227" s="59">
        <v>1682.2</v>
      </c>
      <c r="N227" s="59">
        <v>0</v>
      </c>
    </row>
    <row r="228" spans="1:14" s="88" customFormat="1" x14ac:dyDescent="0.25">
      <c r="A228" s="65" t="s">
        <v>31</v>
      </c>
      <c r="B228" s="111">
        <v>650</v>
      </c>
      <c r="C228" s="21" t="s">
        <v>123</v>
      </c>
      <c r="D228" s="21" t="s">
        <v>39</v>
      </c>
      <c r="E228" s="21" t="s">
        <v>39</v>
      </c>
      <c r="F228" s="21" t="s">
        <v>42</v>
      </c>
      <c r="G228" s="21" t="s">
        <v>39</v>
      </c>
      <c r="H228" s="21" t="s">
        <v>112</v>
      </c>
      <c r="I228" s="21" t="s">
        <v>40</v>
      </c>
      <c r="J228" s="57">
        <f t="shared" ref="J228:K230" si="37">J229</f>
        <v>300</v>
      </c>
      <c r="K228" s="57">
        <f t="shared" si="37"/>
        <v>0</v>
      </c>
      <c r="L228" s="57">
        <f t="shared" si="25"/>
        <v>0</v>
      </c>
      <c r="M228" s="57">
        <f t="shared" ref="M228:N230" si="38">M229</f>
        <v>300</v>
      </c>
      <c r="N228" s="57">
        <f t="shared" si="38"/>
        <v>0</v>
      </c>
    </row>
    <row r="229" spans="1:14" s="88" customFormat="1" x14ac:dyDescent="0.25">
      <c r="A229" s="49" t="s">
        <v>32</v>
      </c>
      <c r="B229" s="111">
        <v>650</v>
      </c>
      <c r="C229" s="21" t="s">
        <v>123</v>
      </c>
      <c r="D229" s="21" t="s">
        <v>38</v>
      </c>
      <c r="E229" s="21" t="s">
        <v>39</v>
      </c>
      <c r="F229" s="21" t="s">
        <v>42</v>
      </c>
      <c r="G229" s="21" t="s">
        <v>39</v>
      </c>
      <c r="H229" s="21" t="s">
        <v>112</v>
      </c>
      <c r="I229" s="21" t="s">
        <v>40</v>
      </c>
      <c r="J229" s="57">
        <f t="shared" si="37"/>
        <v>300</v>
      </c>
      <c r="K229" s="57">
        <f t="shared" si="37"/>
        <v>0</v>
      </c>
      <c r="L229" s="57">
        <f t="shared" si="25"/>
        <v>0</v>
      </c>
      <c r="M229" s="57">
        <f t="shared" si="38"/>
        <v>300</v>
      </c>
      <c r="N229" s="57">
        <f t="shared" si="38"/>
        <v>0</v>
      </c>
    </row>
    <row r="230" spans="1:14" ht="51.75" x14ac:dyDescent="0.25">
      <c r="A230" s="23" t="s">
        <v>183</v>
      </c>
      <c r="B230" s="112">
        <v>650</v>
      </c>
      <c r="C230" s="7" t="s">
        <v>123</v>
      </c>
      <c r="D230" s="7" t="s">
        <v>38</v>
      </c>
      <c r="E230" s="7" t="s">
        <v>184</v>
      </c>
      <c r="F230" s="7" t="s">
        <v>42</v>
      </c>
      <c r="G230" s="7" t="s">
        <v>39</v>
      </c>
      <c r="H230" s="7" t="s">
        <v>112</v>
      </c>
      <c r="I230" s="7" t="s">
        <v>40</v>
      </c>
      <c r="J230" s="59">
        <f t="shared" si="37"/>
        <v>300</v>
      </c>
      <c r="K230" s="59">
        <f t="shared" si="37"/>
        <v>0</v>
      </c>
      <c r="L230" s="59">
        <f t="shared" si="25"/>
        <v>0</v>
      </c>
      <c r="M230" s="59">
        <f t="shared" si="38"/>
        <v>300</v>
      </c>
      <c r="N230" s="59">
        <f t="shared" si="38"/>
        <v>0</v>
      </c>
    </row>
    <row r="231" spans="1:14" ht="51.75" x14ac:dyDescent="0.25">
      <c r="A231" s="14" t="s">
        <v>159</v>
      </c>
      <c r="B231" s="112">
        <v>650</v>
      </c>
      <c r="C231" s="7" t="s">
        <v>123</v>
      </c>
      <c r="D231" s="7" t="s">
        <v>38</v>
      </c>
      <c r="E231" s="7" t="s">
        <v>184</v>
      </c>
      <c r="F231" s="7" t="s">
        <v>42</v>
      </c>
      <c r="G231" s="7" t="s">
        <v>45</v>
      </c>
      <c r="H231" s="7" t="s">
        <v>112</v>
      </c>
      <c r="I231" s="7" t="s">
        <v>40</v>
      </c>
      <c r="J231" s="59">
        <f t="shared" ref="J231:N232" si="39">J232</f>
        <v>300</v>
      </c>
      <c r="K231" s="59">
        <f t="shared" si="39"/>
        <v>0</v>
      </c>
      <c r="L231" s="59">
        <f t="shared" si="25"/>
        <v>0</v>
      </c>
      <c r="M231" s="59">
        <f t="shared" si="39"/>
        <v>300</v>
      </c>
      <c r="N231" s="59">
        <f t="shared" si="39"/>
        <v>0</v>
      </c>
    </row>
    <row r="232" spans="1:14" ht="26.25" x14ac:dyDescent="0.25">
      <c r="A232" s="10" t="s">
        <v>246</v>
      </c>
      <c r="B232" s="112">
        <v>650</v>
      </c>
      <c r="C232" s="7" t="s">
        <v>123</v>
      </c>
      <c r="D232" s="7" t="s">
        <v>38</v>
      </c>
      <c r="E232" s="7" t="s">
        <v>184</v>
      </c>
      <c r="F232" s="7" t="s">
        <v>42</v>
      </c>
      <c r="G232" s="7" t="s">
        <v>45</v>
      </c>
      <c r="H232" s="7" t="s">
        <v>245</v>
      </c>
      <c r="I232" s="7" t="s">
        <v>40</v>
      </c>
      <c r="J232" s="59">
        <f t="shared" si="39"/>
        <v>300</v>
      </c>
      <c r="K232" s="59">
        <f t="shared" si="39"/>
        <v>0</v>
      </c>
      <c r="L232" s="59">
        <f t="shared" si="25"/>
        <v>0</v>
      </c>
      <c r="M232" s="59">
        <f t="shared" si="39"/>
        <v>300</v>
      </c>
      <c r="N232" s="59">
        <f t="shared" si="39"/>
        <v>0</v>
      </c>
    </row>
    <row r="233" spans="1:14" ht="26.25" x14ac:dyDescent="0.25">
      <c r="A233" s="10" t="s">
        <v>33</v>
      </c>
      <c r="B233" s="112">
        <v>650</v>
      </c>
      <c r="C233" s="7" t="s">
        <v>123</v>
      </c>
      <c r="D233" s="7" t="s">
        <v>38</v>
      </c>
      <c r="E233" s="7" t="s">
        <v>184</v>
      </c>
      <c r="F233" s="7" t="s">
        <v>42</v>
      </c>
      <c r="G233" s="7" t="s">
        <v>45</v>
      </c>
      <c r="H233" s="7" t="s">
        <v>245</v>
      </c>
      <c r="I233" s="7" t="s">
        <v>149</v>
      </c>
      <c r="J233" s="59">
        <f>J234</f>
        <v>300</v>
      </c>
      <c r="K233" s="59">
        <f>K234</f>
        <v>0</v>
      </c>
      <c r="L233" s="59">
        <f t="shared" si="25"/>
        <v>0</v>
      </c>
      <c r="M233" s="59">
        <f>M234</f>
        <v>300</v>
      </c>
      <c r="N233" s="59">
        <f>N234</f>
        <v>0</v>
      </c>
    </row>
    <row r="234" spans="1:14" ht="26.25" x14ac:dyDescent="0.25">
      <c r="A234" s="10" t="s">
        <v>215</v>
      </c>
      <c r="B234" s="112">
        <v>650</v>
      </c>
      <c r="C234" s="7" t="s">
        <v>123</v>
      </c>
      <c r="D234" s="7" t="s">
        <v>38</v>
      </c>
      <c r="E234" s="7" t="s">
        <v>184</v>
      </c>
      <c r="F234" s="7" t="s">
        <v>42</v>
      </c>
      <c r="G234" s="7" t="s">
        <v>45</v>
      </c>
      <c r="H234" s="7" t="s">
        <v>245</v>
      </c>
      <c r="I234" s="7" t="s">
        <v>214</v>
      </c>
      <c r="J234" s="59">
        <v>300</v>
      </c>
      <c r="K234" s="59">
        <v>0</v>
      </c>
      <c r="L234" s="59">
        <f t="shared" si="25"/>
        <v>0</v>
      </c>
      <c r="M234" s="59">
        <v>300</v>
      </c>
      <c r="N234" s="59">
        <v>0</v>
      </c>
    </row>
    <row r="235" spans="1:14" s="88" customFormat="1" x14ac:dyDescent="0.25">
      <c r="A235" s="65" t="s">
        <v>35</v>
      </c>
      <c r="B235" s="65"/>
      <c r="C235" s="78"/>
      <c r="D235" s="78"/>
      <c r="E235" s="21"/>
      <c r="F235" s="21"/>
      <c r="G235" s="21"/>
      <c r="H235" s="21"/>
      <c r="I235" s="78"/>
      <c r="J235" s="57">
        <f>J10+J70+J76+J104+J163+J228+J216</f>
        <v>81826.7</v>
      </c>
      <c r="K235" s="57">
        <f>K10+K70+K76+K104+K163+K228+K216</f>
        <v>728.30000000000007</v>
      </c>
      <c r="L235" s="57">
        <f t="shared" si="25"/>
        <v>56820.7</v>
      </c>
      <c r="M235" s="57">
        <f>M10+M70+M76+M104+M163+M228+M216</f>
        <v>138647.4</v>
      </c>
      <c r="N235" s="57">
        <f>N10+N70+N76+N104+N163+N228+N216</f>
        <v>728.30000000000007</v>
      </c>
    </row>
    <row r="237" spans="1:14" x14ac:dyDescent="0.25">
      <c r="J237" s="90"/>
      <c r="K237" s="90"/>
      <c r="L237" s="90"/>
      <c r="M237" s="90"/>
    </row>
  </sheetData>
  <mergeCells count="16">
    <mergeCell ref="F1:N1"/>
    <mergeCell ref="F2:N3"/>
    <mergeCell ref="A6:N6"/>
    <mergeCell ref="J7:J8"/>
    <mergeCell ref="L7:L8"/>
    <mergeCell ref="M7:M8"/>
    <mergeCell ref="B7:B8"/>
    <mergeCell ref="K7:K8"/>
    <mergeCell ref="N7:N8"/>
    <mergeCell ref="A2:A3"/>
    <mergeCell ref="A4:M4"/>
    <mergeCell ref="A7:A8"/>
    <mergeCell ref="C7:C8"/>
    <mergeCell ref="D7:D8"/>
    <mergeCell ref="E7:H7"/>
    <mergeCell ref="I7:I8"/>
  </mergeCells>
  <pageMargins left="0.25" right="0.25" top="0.75" bottom="0.75" header="0.3" footer="0.3"/>
  <pageSetup paperSize="9" scale="80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5"/>
  <sheetViews>
    <sheetView workbookViewId="0">
      <selection activeCell="C1" sqref="C1"/>
    </sheetView>
  </sheetViews>
  <sheetFormatPr defaultRowHeight="15" x14ac:dyDescent="0.25"/>
  <cols>
    <col min="1" max="1" width="6.5703125" customWidth="1"/>
    <col min="2" max="2" width="69.85546875" customWidth="1"/>
    <col min="3" max="3" width="26.7109375" customWidth="1"/>
    <col min="4" max="4" width="13.5703125" bestFit="1" customWidth="1"/>
  </cols>
  <sheetData>
    <row r="1" spans="1:3" ht="75" x14ac:dyDescent="0.25">
      <c r="C1" s="85" t="s">
        <v>386</v>
      </c>
    </row>
    <row r="2" spans="1:3" ht="81" customHeight="1" x14ac:dyDescent="0.25">
      <c r="C2" s="85" t="s">
        <v>250</v>
      </c>
    </row>
    <row r="3" spans="1:3" ht="18.75" x14ac:dyDescent="0.25">
      <c r="A3" s="5"/>
    </row>
    <row r="4" spans="1:3" ht="39.75" customHeight="1" x14ac:dyDescent="0.25">
      <c r="A4" s="197" t="s">
        <v>241</v>
      </c>
      <c r="B4" s="198"/>
      <c r="C4" s="199"/>
    </row>
    <row r="5" spans="1:3" ht="18.75" x14ac:dyDescent="0.25">
      <c r="A5" s="5" t="s">
        <v>1</v>
      </c>
    </row>
    <row r="6" spans="1:3" x14ac:dyDescent="0.25">
      <c r="A6" s="195"/>
      <c r="B6" s="196"/>
      <c r="C6" s="28" t="s">
        <v>0</v>
      </c>
    </row>
    <row r="7" spans="1:3" ht="15.75" x14ac:dyDescent="0.25">
      <c r="A7" s="44" t="s">
        <v>63</v>
      </c>
      <c r="B7" s="44" t="s">
        <v>64</v>
      </c>
      <c r="C7" s="44" t="s">
        <v>242</v>
      </c>
    </row>
    <row r="8" spans="1:3" ht="15.75" x14ac:dyDescent="0.25">
      <c r="A8" s="42">
        <v>1</v>
      </c>
      <c r="B8" s="42">
        <v>2</v>
      </c>
      <c r="C8" s="42">
        <v>3</v>
      </c>
    </row>
    <row r="9" spans="1:3" ht="15.75" x14ac:dyDescent="0.25">
      <c r="A9" s="42">
        <v>1</v>
      </c>
      <c r="B9" s="35" t="s">
        <v>65</v>
      </c>
      <c r="C9" s="36">
        <v>520.29999999999995</v>
      </c>
    </row>
    <row r="10" spans="1:3" ht="31.5" x14ac:dyDescent="0.25">
      <c r="A10" s="42">
        <v>2</v>
      </c>
      <c r="B10" s="43" t="s">
        <v>66</v>
      </c>
      <c r="C10" s="36">
        <f>SUM(C11:C22)</f>
        <v>13009.400000000001</v>
      </c>
    </row>
    <row r="11" spans="1:3" ht="110.25" x14ac:dyDescent="0.25">
      <c r="A11" s="42" t="s">
        <v>67</v>
      </c>
      <c r="B11" s="43" t="s">
        <v>68</v>
      </c>
      <c r="C11" s="36">
        <v>1254.9000000000001</v>
      </c>
    </row>
    <row r="12" spans="1:3" ht="47.25" x14ac:dyDescent="0.25">
      <c r="A12" s="42" t="s">
        <v>69</v>
      </c>
      <c r="B12" s="43" t="s">
        <v>70</v>
      </c>
      <c r="C12" s="36">
        <v>0</v>
      </c>
    </row>
    <row r="13" spans="1:3" ht="110.25" x14ac:dyDescent="0.25">
      <c r="A13" s="42" t="s">
        <v>71</v>
      </c>
      <c r="B13" s="43" t="s">
        <v>72</v>
      </c>
      <c r="C13" s="36">
        <f>10-10</f>
        <v>0</v>
      </c>
    </row>
    <row r="14" spans="1:3" ht="47.25" x14ac:dyDescent="0.25">
      <c r="A14" s="42" t="s">
        <v>73</v>
      </c>
      <c r="B14" s="43" t="s">
        <v>74</v>
      </c>
      <c r="C14" s="36">
        <v>0</v>
      </c>
    </row>
    <row r="15" spans="1:3" ht="31.5" x14ac:dyDescent="0.25">
      <c r="A15" s="42" t="s">
        <v>75</v>
      </c>
      <c r="B15" s="43" t="s">
        <v>76</v>
      </c>
      <c r="C15" s="36">
        <v>0</v>
      </c>
    </row>
    <row r="16" spans="1:3" ht="47.25" x14ac:dyDescent="0.25">
      <c r="A16" s="42" t="s">
        <v>77</v>
      </c>
      <c r="B16" s="43" t="s">
        <v>78</v>
      </c>
      <c r="C16" s="36">
        <v>0</v>
      </c>
    </row>
    <row r="17" spans="1:3" ht="47.25" x14ac:dyDescent="0.25">
      <c r="A17" s="42" t="s">
        <v>79</v>
      </c>
      <c r="B17" s="43" t="s">
        <v>80</v>
      </c>
      <c r="C17" s="36">
        <v>0</v>
      </c>
    </row>
    <row r="18" spans="1:3" ht="47.25" x14ac:dyDescent="0.25">
      <c r="A18" s="42" t="s">
        <v>81</v>
      </c>
      <c r="B18" s="43" t="s">
        <v>82</v>
      </c>
      <c r="C18" s="36">
        <v>0</v>
      </c>
    </row>
    <row r="19" spans="1:3" ht="63" x14ac:dyDescent="0.25">
      <c r="A19" s="42" t="s">
        <v>106</v>
      </c>
      <c r="B19" s="43" t="s">
        <v>107</v>
      </c>
      <c r="C19" s="36">
        <v>629.29999999999995</v>
      </c>
    </row>
    <row r="20" spans="1:3" ht="63" x14ac:dyDescent="0.25">
      <c r="A20" s="37" t="s">
        <v>108</v>
      </c>
      <c r="B20" s="43" t="s">
        <v>109</v>
      </c>
      <c r="C20" s="36">
        <v>0</v>
      </c>
    </row>
    <row r="21" spans="1:3" ht="78.75" x14ac:dyDescent="0.25">
      <c r="A21" s="37" t="s">
        <v>173</v>
      </c>
      <c r="B21" s="43" t="s">
        <v>174</v>
      </c>
      <c r="C21" s="36">
        <f>9144.2+1856</f>
        <v>11000.2</v>
      </c>
    </row>
    <row r="22" spans="1:3" ht="15.75" x14ac:dyDescent="0.25">
      <c r="A22" s="37" t="s">
        <v>212</v>
      </c>
      <c r="B22" s="43" t="s">
        <v>213</v>
      </c>
      <c r="C22" s="36">
        <v>125</v>
      </c>
    </row>
    <row r="23" spans="1:3" ht="15.75" x14ac:dyDescent="0.25">
      <c r="A23" s="200" t="s">
        <v>83</v>
      </c>
      <c r="B23" s="200"/>
      <c r="C23" s="39">
        <f>C9+C10</f>
        <v>13529.7</v>
      </c>
    </row>
    <row r="24" spans="1:3" ht="15.75" x14ac:dyDescent="0.25">
      <c r="A24" s="42">
        <v>1</v>
      </c>
      <c r="B24" s="35" t="s">
        <v>84</v>
      </c>
      <c r="C24" s="62">
        <f>SUM(C25:C34)</f>
        <v>13529.699999999997</v>
      </c>
    </row>
    <row r="25" spans="1:3" ht="110.25" x14ac:dyDescent="0.25">
      <c r="A25" s="42" t="s">
        <v>85</v>
      </c>
      <c r="B25" s="43" t="s">
        <v>86</v>
      </c>
      <c r="C25" s="36">
        <v>0</v>
      </c>
    </row>
    <row r="26" spans="1:3" ht="47.25" x14ac:dyDescent="0.25">
      <c r="A26" s="42" t="s">
        <v>87</v>
      </c>
      <c r="B26" s="43" t="s">
        <v>88</v>
      </c>
      <c r="C26" s="62">
        <f>9129.8+520.3+629.3+1856</f>
        <v>12135.399999999998</v>
      </c>
    </row>
    <row r="27" spans="1:3" ht="47.25" x14ac:dyDescent="0.25">
      <c r="A27" s="42" t="s">
        <v>89</v>
      </c>
      <c r="B27" s="43" t="s">
        <v>90</v>
      </c>
      <c r="C27" s="36">
        <f>1254.9+139.4</f>
        <v>1394.3000000000002</v>
      </c>
    </row>
    <row r="28" spans="1:3" ht="63" x14ac:dyDescent="0.25">
      <c r="A28" s="42" t="s">
        <v>91</v>
      </c>
      <c r="B28" s="43" t="s">
        <v>175</v>
      </c>
      <c r="C28" s="36">
        <v>0</v>
      </c>
    </row>
    <row r="29" spans="1:3" ht="31.5" x14ac:dyDescent="0.25">
      <c r="A29" s="42" t="s">
        <v>93</v>
      </c>
      <c r="B29" s="43" t="s">
        <v>92</v>
      </c>
      <c r="C29" s="36">
        <v>0</v>
      </c>
    </row>
    <row r="30" spans="1:3" ht="63" x14ac:dyDescent="0.25">
      <c r="A30" s="42" t="s">
        <v>95</v>
      </c>
      <c r="B30" s="38" t="s">
        <v>94</v>
      </c>
      <c r="C30" s="36">
        <v>0</v>
      </c>
    </row>
    <row r="31" spans="1:3" ht="126" x14ac:dyDescent="0.25">
      <c r="A31" s="42" t="s">
        <v>97</v>
      </c>
      <c r="B31" s="38" t="s">
        <v>96</v>
      </c>
      <c r="C31" s="36">
        <v>0</v>
      </c>
    </row>
    <row r="32" spans="1:3" ht="31.5" x14ac:dyDescent="0.25">
      <c r="A32" s="42" t="s">
        <v>99</v>
      </c>
      <c r="B32" s="38" t="s">
        <v>98</v>
      </c>
      <c r="C32" s="36">
        <v>0</v>
      </c>
    </row>
    <row r="33" spans="1:3" ht="78.75" x14ac:dyDescent="0.25">
      <c r="A33" s="42" t="s">
        <v>110</v>
      </c>
      <c r="B33" s="38" t="s">
        <v>100</v>
      </c>
      <c r="C33" s="36">
        <v>0</v>
      </c>
    </row>
    <row r="34" spans="1:3" ht="47.25" x14ac:dyDescent="0.25">
      <c r="A34" s="42" t="s">
        <v>176</v>
      </c>
      <c r="B34" s="38" t="s">
        <v>111</v>
      </c>
      <c r="C34" s="36">
        <v>0</v>
      </c>
    </row>
    <row r="35" spans="1:3" ht="15.75" x14ac:dyDescent="0.25">
      <c r="A35" s="194" t="s">
        <v>101</v>
      </c>
      <c r="B35" s="194"/>
      <c r="C35" s="39">
        <f>C24</f>
        <v>13529.699999999997</v>
      </c>
    </row>
  </sheetData>
  <mergeCells count="4">
    <mergeCell ref="A35:B35"/>
    <mergeCell ref="A6:B6"/>
    <mergeCell ref="A4:C4"/>
    <mergeCell ref="A23:B23"/>
  </mergeCells>
  <pageMargins left="0.7" right="0.7" top="0.75" bottom="0.75" header="0.3" footer="0.3"/>
  <pageSetup paperSize="9" scale="8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workbookViewId="0">
      <selection activeCell="C1" sqref="C1:C3"/>
    </sheetView>
  </sheetViews>
  <sheetFormatPr defaultRowHeight="15" x14ac:dyDescent="0.25"/>
  <cols>
    <col min="1" max="1" width="6" customWidth="1"/>
    <col min="2" max="2" width="65.85546875" customWidth="1"/>
    <col min="3" max="3" width="34.85546875" customWidth="1"/>
  </cols>
  <sheetData>
    <row r="1" spans="1:4" x14ac:dyDescent="0.25">
      <c r="C1" s="204" t="s">
        <v>387</v>
      </c>
    </row>
    <row r="2" spans="1:4" x14ac:dyDescent="0.25">
      <c r="C2" s="204"/>
    </row>
    <row r="3" spans="1:4" x14ac:dyDescent="0.25">
      <c r="C3" s="204"/>
    </row>
    <row r="4" spans="1:4" ht="15" customHeight="1" x14ac:dyDescent="0.25">
      <c r="C4" s="181" t="s">
        <v>370</v>
      </c>
    </row>
    <row r="5" spans="1:4" ht="25.5" customHeight="1" x14ac:dyDescent="0.25">
      <c r="C5" s="181"/>
    </row>
    <row r="6" spans="1:4" ht="22.5" customHeight="1" x14ac:dyDescent="0.25">
      <c r="C6" s="181"/>
    </row>
    <row r="7" spans="1:4" ht="39.75" customHeight="1" x14ac:dyDescent="0.25">
      <c r="A7" s="205" t="s">
        <v>371</v>
      </c>
      <c r="B7" s="205"/>
      <c r="C7" s="205"/>
    </row>
    <row r="8" spans="1:4" ht="15.75" x14ac:dyDescent="0.25">
      <c r="A8" s="123"/>
    </row>
    <row r="9" spans="1:4" ht="18.75" x14ac:dyDescent="0.25">
      <c r="A9" s="5"/>
      <c r="C9" s="28" t="s">
        <v>0</v>
      </c>
    </row>
    <row r="10" spans="1:4" ht="15.75" x14ac:dyDescent="0.25">
      <c r="A10" s="124" t="s">
        <v>63</v>
      </c>
      <c r="B10" s="206" t="s">
        <v>372</v>
      </c>
      <c r="C10" s="207" t="s">
        <v>373</v>
      </c>
      <c r="D10" s="125"/>
    </row>
    <row r="11" spans="1:4" ht="15.75" x14ac:dyDescent="0.25">
      <c r="A11" s="126" t="s">
        <v>374</v>
      </c>
      <c r="B11" s="206"/>
      <c r="C11" s="187"/>
      <c r="D11" s="125"/>
    </row>
    <row r="12" spans="1:4" ht="15" customHeight="1" x14ac:dyDescent="0.25">
      <c r="A12" s="201">
        <v>1</v>
      </c>
      <c r="B12" s="202" t="s">
        <v>375</v>
      </c>
      <c r="C12" s="203">
        <v>52.7</v>
      </c>
    </row>
    <row r="13" spans="1:4" ht="84.75" customHeight="1" x14ac:dyDescent="0.25">
      <c r="A13" s="201"/>
      <c r="B13" s="202"/>
      <c r="C13" s="203"/>
    </row>
    <row r="14" spans="1:4" ht="110.25" x14ac:dyDescent="0.25">
      <c r="A14" s="42">
        <v>2</v>
      </c>
      <c r="B14" s="38" t="s">
        <v>376</v>
      </c>
      <c r="C14" s="127">
        <v>38.700000000000003</v>
      </c>
    </row>
    <row r="15" spans="1:4" ht="126" x14ac:dyDescent="0.25">
      <c r="A15" s="42">
        <v>3</v>
      </c>
      <c r="B15" s="38" t="s">
        <v>377</v>
      </c>
      <c r="C15" s="131">
        <v>14.9</v>
      </c>
    </row>
    <row r="16" spans="1:4" ht="110.25" x14ac:dyDescent="0.25">
      <c r="A16" s="42">
        <v>4</v>
      </c>
      <c r="B16" s="129" t="s">
        <v>378</v>
      </c>
      <c r="C16" s="128">
        <v>43</v>
      </c>
    </row>
    <row r="17" spans="1:3" ht="15.75" x14ac:dyDescent="0.25">
      <c r="A17" s="43"/>
      <c r="B17" s="117" t="s">
        <v>379</v>
      </c>
      <c r="C17" s="130">
        <f>C12+C14+C15+C16</f>
        <v>149.30000000000001</v>
      </c>
    </row>
  </sheetData>
  <mergeCells count="8">
    <mergeCell ref="A12:A13"/>
    <mergeCell ref="B12:B13"/>
    <mergeCell ref="C12:C13"/>
    <mergeCell ref="C1:C3"/>
    <mergeCell ref="C4:C6"/>
    <mergeCell ref="A7:C7"/>
    <mergeCell ref="B10:B11"/>
    <mergeCell ref="C10:C11"/>
  </mergeCells>
  <pageMargins left="0.7" right="0.7" top="0.75" bottom="0.75" header="0.3" footer="0.3"/>
  <pageSetup paperSize="9" scale="8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7"/>
  <sheetViews>
    <sheetView zoomScaleNormal="100" workbookViewId="0">
      <selection activeCell="B1" sqref="B1"/>
    </sheetView>
  </sheetViews>
  <sheetFormatPr defaultRowHeight="15" x14ac:dyDescent="0.25"/>
  <cols>
    <col min="1" max="1" width="67" customWidth="1"/>
    <col min="2" max="2" width="21.7109375" customWidth="1"/>
  </cols>
  <sheetData>
    <row r="1" spans="1:2" ht="75" x14ac:dyDescent="0.25">
      <c r="B1" s="109" t="s">
        <v>388</v>
      </c>
    </row>
    <row r="2" spans="1:2" ht="63.75" x14ac:dyDescent="0.25">
      <c r="A2" s="98"/>
      <c r="B2" s="110" t="s">
        <v>340</v>
      </c>
    </row>
    <row r="3" spans="1:2" ht="62.25" customHeight="1" x14ac:dyDescent="0.25">
      <c r="A3" s="182" t="s">
        <v>341</v>
      </c>
      <c r="B3" s="182"/>
    </row>
    <row r="4" spans="1:2" x14ac:dyDescent="0.25">
      <c r="A4" s="195" t="s">
        <v>0</v>
      </c>
      <c r="B4" s="195"/>
    </row>
    <row r="5" spans="1:2" ht="15" customHeight="1" x14ac:dyDescent="0.25">
      <c r="A5" s="208" t="s">
        <v>342</v>
      </c>
      <c r="B5" s="208" t="s">
        <v>216</v>
      </c>
    </row>
    <row r="6" spans="1:2" x14ac:dyDescent="0.25">
      <c r="A6" s="208"/>
      <c r="B6" s="208"/>
    </row>
    <row r="7" spans="1:2" x14ac:dyDescent="0.25">
      <c r="A7" s="99">
        <v>1</v>
      </c>
      <c r="B7" s="99">
        <v>2</v>
      </c>
    </row>
    <row r="8" spans="1:2" x14ac:dyDescent="0.25">
      <c r="A8" s="96" t="s">
        <v>299</v>
      </c>
      <c r="B8" s="101">
        <f>B9</f>
        <v>46087.7</v>
      </c>
    </row>
    <row r="9" spans="1:2" ht="25.5" x14ac:dyDescent="0.25">
      <c r="A9" s="103" t="s">
        <v>343</v>
      </c>
      <c r="B9" s="102">
        <v>46087.7</v>
      </c>
    </row>
    <row r="10" spans="1:2" ht="25.5" x14ac:dyDescent="0.25">
      <c r="A10" s="107" t="s">
        <v>335</v>
      </c>
      <c r="B10" s="101">
        <f>B11</f>
        <v>1254.9000000000001</v>
      </c>
    </row>
    <row r="11" spans="1:2" ht="51" x14ac:dyDescent="0.25">
      <c r="A11" s="103" t="s">
        <v>337</v>
      </c>
      <c r="B11" s="102">
        <v>1254.9000000000001</v>
      </c>
    </row>
    <row r="12" spans="1:2" ht="25.5" x14ac:dyDescent="0.25">
      <c r="A12" s="96" t="s">
        <v>344</v>
      </c>
      <c r="B12" s="101">
        <f>B13+B15+B14</f>
        <v>728.30000000000007</v>
      </c>
    </row>
    <row r="13" spans="1:2" ht="38.25" x14ac:dyDescent="0.25">
      <c r="A13" s="97" t="s">
        <v>353</v>
      </c>
      <c r="B13" s="102">
        <v>72.599999999999994</v>
      </c>
    </row>
    <row r="14" spans="1:2" ht="38.25" x14ac:dyDescent="0.25">
      <c r="A14" s="97" t="s">
        <v>305</v>
      </c>
      <c r="B14" s="102">
        <v>594.70000000000005</v>
      </c>
    </row>
    <row r="15" spans="1:2" ht="25.5" x14ac:dyDescent="0.25">
      <c r="A15" s="97" t="s">
        <v>307</v>
      </c>
      <c r="B15" s="102">
        <v>61</v>
      </c>
    </row>
    <row r="16" spans="1:2" x14ac:dyDescent="0.25">
      <c r="A16" s="100" t="s">
        <v>61</v>
      </c>
      <c r="B16" s="101">
        <f>B17+B18+B19+B20+B21+B22+B23+B24+B25+B26</f>
        <v>63491.5</v>
      </c>
    </row>
    <row r="17" spans="1:2" ht="25.5" x14ac:dyDescent="0.25">
      <c r="A17" s="106" t="s">
        <v>345</v>
      </c>
      <c r="B17" s="102">
        <v>25.3</v>
      </c>
    </row>
    <row r="18" spans="1:2" x14ac:dyDescent="0.25">
      <c r="A18" s="106" t="s">
        <v>346</v>
      </c>
      <c r="B18" s="102">
        <v>1150.2</v>
      </c>
    </row>
    <row r="19" spans="1:2" ht="25.5" x14ac:dyDescent="0.25">
      <c r="A19" s="106" t="s">
        <v>347</v>
      </c>
      <c r="B19" s="102">
        <v>210</v>
      </c>
    </row>
    <row r="20" spans="1:2" ht="25.5" x14ac:dyDescent="0.25">
      <c r="A20" s="106" t="s">
        <v>348</v>
      </c>
      <c r="B20" s="121">
        <v>1389.1</v>
      </c>
    </row>
    <row r="21" spans="1:2" ht="76.5" x14ac:dyDescent="0.25">
      <c r="A21" s="106" t="s">
        <v>349</v>
      </c>
      <c r="B21" s="102">
        <v>742.4</v>
      </c>
    </row>
    <row r="22" spans="1:2" ht="38.25" x14ac:dyDescent="0.25">
      <c r="A22" s="106" t="s">
        <v>352</v>
      </c>
      <c r="B22" s="102">
        <v>1634</v>
      </c>
    </row>
    <row r="23" spans="1:2" ht="38.25" x14ac:dyDescent="0.25">
      <c r="A23" s="106" t="s">
        <v>351</v>
      </c>
      <c r="B23" s="102">
        <v>2451</v>
      </c>
    </row>
    <row r="24" spans="1:2" ht="51" x14ac:dyDescent="0.25">
      <c r="A24" s="106" t="s">
        <v>354</v>
      </c>
      <c r="B24" s="102">
        <v>1782.2</v>
      </c>
    </row>
    <row r="25" spans="1:2" ht="38.25" x14ac:dyDescent="0.25">
      <c r="A25" s="106" t="s">
        <v>364</v>
      </c>
      <c r="B25" s="102">
        <v>377.5</v>
      </c>
    </row>
    <row r="26" spans="1:2" ht="38.25" x14ac:dyDescent="0.25">
      <c r="A26" s="106" t="s">
        <v>365</v>
      </c>
      <c r="B26" s="102">
        <v>53729.8</v>
      </c>
    </row>
    <row r="27" spans="1:2" ht="15.75" x14ac:dyDescent="0.25">
      <c r="A27" s="95" t="s">
        <v>350</v>
      </c>
      <c r="B27" s="122">
        <f>B8+B10+B12+B16</f>
        <v>111562.4</v>
      </c>
    </row>
  </sheetData>
  <mergeCells count="4">
    <mergeCell ref="A3:B3"/>
    <mergeCell ref="A4:B4"/>
    <mergeCell ref="A5:A6"/>
    <mergeCell ref="B5:B6"/>
  </mergeCells>
  <pageMargins left="0.7" right="0.7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КалугинаИА</cp:lastModifiedBy>
  <cp:lastPrinted>2023-11-10T10:03:31Z</cp:lastPrinted>
  <dcterms:created xsi:type="dcterms:W3CDTF">2014-11-05T03:19:02Z</dcterms:created>
  <dcterms:modified xsi:type="dcterms:W3CDTF">2023-11-10T10:05:46Z</dcterms:modified>
</cp:coreProperties>
</file>